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puts" sheetId="1" state="visible" r:id="rId1"/>
    <sheet name="Outflows" sheetId="2" state="visible" r:id="rId2"/>
    <sheet name="Inflows" sheetId="3" state="visible" r:id="rId3"/>
    <sheet name="Calendar" sheetId="4" state="visible" r:id="rId4"/>
    <sheet name="Exampl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d, yyyy"/>
    <numFmt numFmtId="166" formatCode="&quot;$&quot;#,##0.00"/>
    <numFmt numFmtId="167" formatCode="&quot;$&quot;#,##0;[Red]-&quot;$&quot;#,##0"/>
    <numFmt numFmtId="168" formatCode="0.0%"/>
    <numFmt numFmtId="169" formatCode="#,##0.0"/>
    <numFmt numFmtId="170" formatCode="mmm yyyy"/>
  </numFmts>
  <fonts count="10">
    <font>
      <name val="Calibri"/>
      <family val="2"/>
      <color theme="1"/>
      <sz val="11"/>
      <scheme val="minor"/>
    </font>
    <font>
      <b val="1"/>
      <color rgb="00440842"/>
      <sz val="16"/>
    </font>
    <font>
      <b val="1"/>
      <color rgb="00440842"/>
    </font>
    <font>
      <i val="1"/>
    </font>
    <font>
      <b val="1"/>
    </font>
    <font>
      <b val="1"/>
      <color rgb="00C00000"/>
    </font>
    <font>
      <b val="1"/>
      <color rgb="00888888"/>
    </font>
    <font>
      <color rgb="00888888"/>
    </font>
    <font>
      <b val="1"/>
      <color rgb="00440842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AD7F8"/>
      </patternFill>
    </fill>
    <fill>
      <patternFill patternType="solid">
        <fgColor rgb="00FFF6CC"/>
      </patternFill>
    </fill>
    <fill>
      <patternFill patternType="solid">
        <fgColor rgb="004408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6" fillId="0" borderId="0" pivotButton="0" quotePrefix="0" xfId="0"/>
    <xf numFmtId="0" fontId="0" fillId="3" borderId="0" applyAlignment="1" pivotButton="0" quotePrefix="0" xfId="0">
      <alignment horizontal="left"/>
    </xf>
    <xf numFmtId="0" fontId="7" fillId="0" borderId="0" pivotButton="0" quotePrefix="0" xfId="0"/>
    <xf numFmtId="165" fontId="0" fillId="3" borderId="0" applyAlignment="1" pivotButton="0" quotePrefix="0" xfId="0">
      <alignment horizontal="left"/>
    </xf>
    <xf numFmtId="3" fontId="0" fillId="3" borderId="0" applyAlignment="1" pivotButton="0" quotePrefix="0" xfId="0">
      <alignment horizontal="left"/>
    </xf>
    <xf numFmtId="166" fontId="0" fillId="3" borderId="0" applyAlignment="1" pivotButton="0" quotePrefix="0" xfId="0">
      <alignment horizontal="left"/>
    </xf>
    <xf numFmtId="167" fontId="0" fillId="3" borderId="0" applyAlignment="1" pivotButton="0" quotePrefix="0" xfId="0">
      <alignment horizontal="left"/>
    </xf>
    <xf numFmtId="167" fontId="0" fillId="0" borderId="0" applyAlignment="1" pivotButton="0" quotePrefix="0" xfId="0">
      <alignment horizontal="left"/>
    </xf>
    <xf numFmtId="168" fontId="0" fillId="0" borderId="0" applyAlignment="1" pivotButton="0" quotePrefix="0" xfId="0">
      <alignment horizontal="left"/>
    </xf>
    <xf numFmtId="168" fontId="0" fillId="3" borderId="0" applyAlignment="1" pivotButton="0" quotePrefix="0" xfId="0">
      <alignment horizontal="left"/>
    </xf>
    <xf numFmtId="0" fontId="3" fillId="0" borderId="0" pivotButton="0" quotePrefix="0" xfId="0"/>
    <xf numFmtId="0" fontId="4" fillId="0" borderId="0" pivotButton="0" quotePrefix="0" xfId="0"/>
    <xf numFmtId="1" fontId="0" fillId="3" borderId="0" applyAlignment="1" pivotButton="0" quotePrefix="0" xfId="0">
      <alignment horizontal="left"/>
    </xf>
    <xf numFmtId="9" fontId="0" fillId="3" borderId="0" applyAlignment="1" pivotButton="0" quotePrefix="0" xfId="0">
      <alignment horizontal="left"/>
    </xf>
    <xf numFmtId="165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5" fillId="0" borderId="0" pivotButton="0" quotePrefix="0" xfId="0"/>
    <xf numFmtId="0" fontId="8" fillId="0" borderId="0" pivotButton="0" quotePrefix="0" xfId="0"/>
    <xf numFmtId="0" fontId="9" fillId="4" borderId="0" applyAlignment="1" pivotButton="0" quotePrefix="0" xfId="0">
      <alignment vertical="center" wrapText="1"/>
    </xf>
    <xf numFmtId="165" fontId="0" fillId="3" borderId="0" pivotButton="0" quotePrefix="0" xfId="0"/>
    <xf numFmtId="0" fontId="0" fillId="3" borderId="0" pivotButton="0" quotePrefix="0" xfId="0"/>
    <xf numFmtId="167" fontId="0" fillId="3" borderId="0" pivotButton="0" quotePrefix="0" xfId="0"/>
    <xf numFmtId="167" fontId="4" fillId="0" borderId="0" pivotButton="0" quotePrefix="0" xfId="0"/>
    <xf numFmtId="165" fontId="0" fillId="0" borderId="0" pivotButton="0" quotePrefix="0" xfId="0"/>
    <xf numFmtId="169" fontId="0" fillId="0" borderId="0" pivotButton="0" quotePrefix="0" xfId="0"/>
    <xf numFmtId="167" fontId="0" fillId="0" borderId="0" pivotButton="0" quotePrefix="0" xfId="0"/>
    <xf numFmtId="170" fontId="0" fillId="0" borderId="0" applyAlignment="1" pivotButton="0" quotePrefix="0" xfId="0">
      <alignment horizontal="left"/>
    </xf>
  </cellXfs>
  <cellStyles count="1">
    <cellStyle name="Normal" xfId="0" builtinId="0" hidden="0"/>
  </cellStyles>
  <dxfs count="1">
    <dxf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58" customWidth="1" min="1" max="1"/>
    <col width="44" customWidth="1" min="2" max="2"/>
    <col width="52" customWidth="1" min="3" max="3"/>
    <col width="44" customWidth="1" min="8" max="8"/>
  </cols>
  <sheetData>
    <row r="1">
      <c r="A1" s="1" t="inlineStr">
        <is>
          <t>Event cash flow calendar</t>
        </is>
      </c>
    </row>
    <row r="2">
      <c r="A2" t="inlineStr">
        <is>
          <t>Change the yellow cells. Everything else is calculated. List your costs on the Outflows tab, then read the Calendar tab.</t>
        </is>
      </c>
    </row>
    <row r="4">
      <c r="A4" s="2" t="inlineStr">
        <is>
          <t>Your event</t>
        </is>
      </c>
      <c r="B4" s="3" t="n"/>
      <c r="C4" s="3" t="n"/>
      <c r="H4" s="4" t="inlineStr">
        <is>
          <t>Lists (do not edit)</t>
        </is>
      </c>
    </row>
    <row r="5">
      <c r="A5" t="inlineStr">
        <is>
          <t>Event name</t>
        </is>
      </c>
      <c r="B5" s="5" t="inlineStr">
        <is>
          <t>Example: three-day summer festival</t>
        </is>
      </c>
      <c r="H5" s="6" t="inlineStr">
        <is>
          <t>As tickets sell</t>
        </is>
      </c>
    </row>
    <row r="6">
      <c r="A6" t="inlineStr">
        <is>
          <t>First day of the event</t>
        </is>
      </c>
      <c r="B6" s="7" t="n">
        <v>46584</v>
      </c>
      <c r="H6" s="6" t="inlineStr">
        <is>
          <t>Scheduled before the event, with a reserve</t>
        </is>
      </c>
    </row>
    <row r="7">
      <c r="A7" t="inlineStr">
        <is>
          <t>Last day of the event</t>
        </is>
      </c>
      <c r="B7" s="7" t="n">
        <v>46586</v>
      </c>
      <c r="H7" s="6" t="inlineStr">
        <is>
          <t>Held until after the event</t>
        </is>
      </c>
    </row>
    <row r="8">
      <c r="A8" t="inlineStr">
        <is>
          <t>On-sale date</t>
        </is>
      </c>
      <c r="B8" s="7" t="n">
        <v>46447</v>
      </c>
    </row>
    <row r="9">
      <c r="A9" t="inlineStr">
        <is>
          <t>Tickets you expect to sell</t>
        </is>
      </c>
      <c r="B9" s="8" t="n">
        <v>4000</v>
      </c>
      <c r="H9" s="6" t="inlineStr">
        <is>
          <t>Even thirds</t>
        </is>
      </c>
    </row>
    <row r="10">
      <c r="A10" t="inlineStr">
        <is>
          <t>Average ticket price (face value)</t>
        </is>
      </c>
      <c r="B10" s="9" t="n">
        <v>85</v>
      </c>
      <c r="H10" s="6" t="inlineStr">
        <is>
          <t>Custom</t>
        </is>
      </c>
    </row>
    <row r="11">
      <c r="A11" t="inlineStr">
        <is>
          <t>Cash on hand for this event today</t>
        </is>
      </c>
      <c r="B11" s="10" t="n">
        <v>0</v>
      </c>
    </row>
    <row r="12">
      <c r="A12" t="inlineStr">
        <is>
          <t>Expected ticket revenue</t>
        </is>
      </c>
      <c r="B12" s="11">
        <f>B9*B10</f>
        <v/>
      </c>
    </row>
    <row r="14">
      <c r="A14" s="2" t="inlineStr">
        <is>
          <t>How your tickets sell</t>
        </is>
      </c>
      <c r="B14" s="3" t="n"/>
      <c r="C14" s="2" t="inlineStr">
        <is>
          <t>Your own shares (used when the curve is Custom)</t>
        </is>
      </c>
    </row>
    <row r="15">
      <c r="A15" t="inlineStr">
        <is>
          <t>Sales curve</t>
        </is>
      </c>
      <c r="B15" s="5" t="inlineStr">
        <is>
          <t>Even thirds</t>
        </is>
      </c>
    </row>
    <row r="16">
      <c r="A16" t="inlineStr">
        <is>
          <t>Share sold in the first 14 days on sale</t>
        </is>
      </c>
      <c r="B16" s="12">
        <f>IF(B15="Custom",C16,1/3)</f>
        <v/>
      </c>
      <c r="C16" s="13" t="n">
        <v>0.33</v>
      </c>
    </row>
    <row r="17">
      <c r="A17" t="inlineStr">
        <is>
          <t>Share sold in the last 14 days before the event</t>
        </is>
      </c>
      <c r="B17" s="12">
        <f>IF(B15="Custom",C17,1/3)</f>
        <v/>
      </c>
      <c r="C17" s="13" t="n">
        <v>0.33</v>
      </c>
    </row>
    <row r="18">
      <c r="A18" t="inlineStr">
        <is>
          <t>Share sold in between</t>
        </is>
      </c>
      <c r="B18" s="12">
        <f>1-B16-B17</f>
        <v/>
      </c>
    </row>
    <row r="19">
      <c r="A19" s="14" t="inlineStr">
        <is>
          <t>Even thirds is a planning assumption, not a law. If you have sales history from a past event, set the curve to Custom and enter your own shares.</t>
        </is>
      </c>
    </row>
    <row r="21">
      <c r="A21" s="2" t="inlineStr">
        <is>
          <t>How your ticketing platform pays you</t>
        </is>
      </c>
      <c r="B21" s="3" t="n"/>
      <c r="C21" s="3" t="n"/>
    </row>
    <row r="22">
      <c r="A22" t="inlineStr">
        <is>
          <t>Payout model</t>
        </is>
      </c>
      <c r="B22" s="5" t="inlineStr">
        <is>
          <t>As tickets sell</t>
        </is>
      </c>
    </row>
    <row r="23">
      <c r="A23" s="15" t="inlineStr">
        <is>
          <t>If you are paid as tickets sell</t>
        </is>
      </c>
    </row>
    <row r="24">
      <c r="A24" t="inlineStr">
        <is>
          <t>Days from a sale to your bank</t>
        </is>
      </c>
      <c r="B24" s="16" t="n">
        <v>7</v>
      </c>
      <c r="C24" t="inlineStr">
        <is>
          <t>Your payout schedule. 7 models a weekly payout.</t>
        </is>
      </c>
    </row>
    <row r="25">
      <c r="A25" s="15" t="inlineStr">
        <is>
          <t>If you are paid on a schedule before the event</t>
        </is>
      </c>
    </row>
    <row r="26">
      <c r="A26" t="inlineStr">
        <is>
          <t>Reserve held back until after the event</t>
        </is>
      </c>
      <c r="B26" s="17" t="n">
        <v>0.2</v>
      </c>
    </row>
    <row r="27">
      <c r="A27" t="inlineStr">
        <is>
          <t>Days from a sale to a scheduled payout reaching your bank</t>
        </is>
      </c>
      <c r="B27" s="16" t="n">
        <v>10</v>
      </c>
      <c r="C27" t="inlineStr">
        <is>
          <t>A weekly payout run plus bank time is about 10.</t>
        </is>
      </c>
    </row>
    <row r="28">
      <c r="A28" t="inlineStr">
        <is>
          <t>Limit on payouts before the event (leave blank for none)</t>
        </is>
      </c>
      <c r="B28" s="10" t="n">
        <v>100000</v>
      </c>
    </row>
    <row r="29">
      <c r="A29" s="15" t="inlineStr">
        <is>
          <t>If your revenue is held until after the event (also when a reserve is released)</t>
        </is>
      </c>
    </row>
    <row r="30">
      <c r="A30" t="inlineStr">
        <is>
          <t>Business days after the event before the payout is sent</t>
        </is>
      </c>
      <c r="B30" s="16" t="n">
        <v>3</v>
      </c>
    </row>
    <row r="31">
      <c r="A31" t="inlineStr">
        <is>
          <t>Business days for your bank to post it</t>
        </is>
      </c>
      <c r="B31" s="16" t="n">
        <v>3</v>
      </c>
    </row>
    <row r="32">
      <c r="A32" t="inlineStr">
        <is>
          <t>Date the final payout reaches your bank</t>
        </is>
      </c>
      <c r="B32" s="18">
        <f>WORKDAY(B7,B30+B31)</f>
        <v/>
      </c>
    </row>
    <row r="34">
      <c r="A34" s="2" t="inlineStr">
        <is>
          <t>Checks (calculated)</t>
        </is>
      </c>
      <c r="B34" s="3" t="n"/>
      <c r="C34" s="3" t="n"/>
    </row>
    <row r="35">
      <c r="A35" t="inlineStr">
        <is>
          <t>Days between on-sale and the event</t>
        </is>
      </c>
      <c r="B35" s="19">
        <f>B6-B8</f>
        <v/>
      </c>
    </row>
    <row r="36">
      <c r="A36" t="inlineStr">
        <is>
          <t>Calendar starts</t>
        </is>
      </c>
      <c r="B36" s="18">
        <f>IF(COUNT(Outflows!A5:A64)=0,DATE(YEAR(B8),MONTH(B8),1),DATE(YEAR(MIN(B8,MIN(Outflows!A5:A64))),MONTH(MIN(B8,MIN(Outflows!A5:A64))),1))</f>
        <v/>
      </c>
    </row>
    <row r="37">
      <c r="A37" t="inlineStr">
        <is>
          <t>Payout model number</t>
        </is>
      </c>
      <c r="B37" s="19">
        <f>MATCH(B22,H5:H7,0)</f>
        <v/>
      </c>
    </row>
    <row r="38">
      <c r="A38" s="20">
        <f>IF(B35&lt;28,"The curve needs at least 28 days between on-sale and the event.","")</f>
        <v/>
      </c>
    </row>
    <row r="40">
      <c r="A40" s="6" t="inlineStr">
        <is>
          <t>From the Eventrise guide to event cash flow: https://eventrise.com/resources/event-payments</t>
        </is>
      </c>
    </row>
  </sheetData>
  <dataValidations count="2">
    <dataValidation sqref="B22" showDropDown="0" showInputMessage="0" showErrorMessage="0" allowBlank="0" type="list">
      <formula1>=$H$5:$H$7</formula1>
    </dataValidation>
    <dataValidation sqref="B15" showDropDown="0" showInputMessage="0" showErrorMessage="0" allowBlank="0" type="list">
      <formula1>=$H$9:$H$10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16" customWidth="1" min="3" max="3"/>
    <col width="34" customWidth="1" min="4" max="4"/>
    <col width="44" customWidth="1" min="5" max="5"/>
  </cols>
  <sheetData>
    <row r="1">
      <c r="A1" s="21" t="inlineStr">
        <is>
          <t>Outflows: every cost and the date it is due</t>
        </is>
      </c>
    </row>
    <row r="2">
      <c r="A2" t="inlineStr">
        <is>
          <t>One row per payment. Use the date the money has to leave your account, not the date of the invoice.</t>
        </is>
      </c>
    </row>
    <row r="4">
      <c r="A4" s="22" t="inlineStr">
        <is>
          <t>Date due</t>
        </is>
      </c>
      <c r="B4" s="22" t="inlineStr">
        <is>
          <t>Item</t>
        </is>
      </c>
      <c r="C4" s="22" t="inlineStr">
        <is>
          <t>Amount</t>
        </is>
      </c>
      <c r="D4" s="22" t="inlineStr">
        <is>
          <t>Paid by</t>
        </is>
      </c>
      <c r="E4" s="22" t="inlineStr">
        <is>
          <t>Notes</t>
        </is>
      </c>
    </row>
    <row r="5">
      <c r="A5" s="23" t="n">
        <v>46419</v>
      </c>
      <c r="B5" s="24" t="inlineStr">
        <is>
          <t>Site deposit</t>
        </is>
      </c>
      <c r="C5" s="25" t="n">
        <v>40000</v>
      </c>
      <c r="D5" s="24" t="inlineStr">
        <is>
          <t>Before on-sale: needs a plan</t>
        </is>
      </c>
      <c r="E5" s="24" t="n"/>
    </row>
    <row r="6">
      <c r="A6" s="23" t="n">
        <v>46461</v>
      </c>
      <c r="B6" s="24" t="inlineStr">
        <is>
          <t>Headliner deposits</t>
        </is>
      </c>
      <c r="C6" s="25" t="n">
        <v>60000</v>
      </c>
      <c r="D6" s="24" t="inlineStr">
        <is>
          <t>Ticket revenue</t>
        </is>
      </c>
      <c r="E6" s="24" t="n"/>
    </row>
    <row r="7">
      <c r="A7" s="23" t="n">
        <v>46510</v>
      </c>
      <c r="B7" s="24" t="inlineStr">
        <is>
          <t>Production deposit</t>
        </is>
      </c>
      <c r="C7" s="25" t="n">
        <v>35000</v>
      </c>
      <c r="D7" s="24" t="inlineStr">
        <is>
          <t>Ticket revenue</t>
        </is>
      </c>
      <c r="E7" s="24" t="n"/>
    </row>
    <row r="8">
      <c r="A8" s="23" t="n">
        <v>46586</v>
      </c>
      <c r="B8" s="24" t="inlineStr">
        <is>
          <t>Staff, security, and balance of fees</t>
        </is>
      </c>
      <c r="C8" s="25" t="n">
        <v>180000</v>
      </c>
      <c r="D8" s="24" t="inlineStr">
        <is>
          <t>Ticket revenue</t>
        </is>
      </c>
      <c r="E8" s="24" t="n"/>
    </row>
    <row r="9">
      <c r="A9" s="23" t="n"/>
      <c r="B9" s="24" t="n"/>
      <c r="C9" s="25" t="n"/>
      <c r="D9" s="24" t="n"/>
      <c r="E9" s="24" t="n"/>
    </row>
    <row r="10">
      <c r="A10" s="23" t="n"/>
      <c r="B10" s="24" t="n"/>
      <c r="C10" s="25" t="n"/>
      <c r="D10" s="24" t="n"/>
      <c r="E10" s="24" t="n"/>
    </row>
    <row r="11">
      <c r="A11" s="23" t="n"/>
      <c r="B11" s="24" t="n"/>
      <c r="C11" s="25" t="n"/>
      <c r="D11" s="24" t="n"/>
      <c r="E11" s="24" t="n"/>
    </row>
    <row r="12">
      <c r="A12" s="23" t="n"/>
      <c r="B12" s="24" t="n"/>
      <c r="C12" s="25" t="n"/>
      <c r="D12" s="24" t="n"/>
      <c r="E12" s="24" t="n"/>
    </row>
    <row r="13">
      <c r="A13" s="23" t="n"/>
      <c r="B13" s="24" t="n"/>
      <c r="C13" s="25" t="n"/>
      <c r="D13" s="24" t="n"/>
      <c r="E13" s="24" t="n"/>
    </row>
    <row r="14">
      <c r="A14" s="23" t="n"/>
      <c r="B14" s="24" t="n"/>
      <c r="C14" s="25" t="n"/>
      <c r="D14" s="24" t="n"/>
      <c r="E14" s="24" t="n"/>
    </row>
    <row r="15">
      <c r="A15" s="23" t="n"/>
      <c r="B15" s="24" t="n"/>
      <c r="C15" s="25" t="n"/>
      <c r="D15" s="24" t="n"/>
      <c r="E15" s="24" t="n"/>
    </row>
    <row r="16">
      <c r="A16" s="23" t="n"/>
      <c r="B16" s="24" t="n"/>
      <c r="C16" s="25" t="n"/>
      <c r="D16" s="24" t="n"/>
      <c r="E16" s="24" t="n"/>
    </row>
    <row r="17">
      <c r="A17" s="23" t="n"/>
      <c r="B17" s="24" t="n"/>
      <c r="C17" s="25" t="n"/>
      <c r="D17" s="24" t="n"/>
      <c r="E17" s="24" t="n"/>
    </row>
    <row r="18">
      <c r="A18" s="23" t="n"/>
      <c r="B18" s="24" t="n"/>
      <c r="C18" s="25" t="n"/>
      <c r="D18" s="24" t="n"/>
      <c r="E18" s="24" t="n"/>
    </row>
    <row r="19">
      <c r="A19" s="23" t="n"/>
      <c r="B19" s="24" t="n"/>
      <c r="C19" s="25" t="n"/>
      <c r="D19" s="24" t="n"/>
      <c r="E19" s="24" t="n"/>
    </row>
    <row r="20">
      <c r="A20" s="23" t="n"/>
      <c r="B20" s="24" t="n"/>
      <c r="C20" s="25" t="n"/>
      <c r="D20" s="24" t="n"/>
      <c r="E20" s="24" t="n"/>
    </row>
    <row r="21">
      <c r="A21" s="23" t="n"/>
      <c r="B21" s="24" t="n"/>
      <c r="C21" s="25" t="n"/>
      <c r="D21" s="24" t="n"/>
      <c r="E21" s="24" t="n"/>
    </row>
    <row r="22">
      <c r="A22" s="23" t="n"/>
      <c r="B22" s="24" t="n"/>
      <c r="C22" s="25" t="n"/>
      <c r="D22" s="24" t="n"/>
      <c r="E22" s="24" t="n"/>
    </row>
    <row r="23">
      <c r="A23" s="23" t="n"/>
      <c r="B23" s="24" t="n"/>
      <c r="C23" s="25" t="n"/>
      <c r="D23" s="24" t="n"/>
      <c r="E23" s="24" t="n"/>
    </row>
    <row r="24">
      <c r="A24" s="23" t="n"/>
      <c r="B24" s="24" t="n"/>
      <c r="C24" s="25" t="n"/>
      <c r="D24" s="24" t="n"/>
      <c r="E24" s="24" t="n"/>
    </row>
    <row r="25">
      <c r="A25" s="23" t="n"/>
      <c r="B25" s="24" t="n"/>
      <c r="C25" s="25" t="n"/>
      <c r="D25" s="24" t="n"/>
      <c r="E25" s="24" t="n"/>
    </row>
    <row r="26">
      <c r="A26" s="23" t="n"/>
      <c r="B26" s="24" t="n"/>
      <c r="C26" s="25" t="n"/>
      <c r="D26" s="24" t="n"/>
      <c r="E26" s="24" t="n"/>
    </row>
    <row r="27">
      <c r="A27" s="23" t="n"/>
      <c r="B27" s="24" t="n"/>
      <c r="C27" s="25" t="n"/>
      <c r="D27" s="24" t="n"/>
      <c r="E27" s="24" t="n"/>
    </row>
    <row r="28">
      <c r="A28" s="23" t="n"/>
      <c r="B28" s="24" t="n"/>
      <c r="C28" s="25" t="n"/>
      <c r="D28" s="24" t="n"/>
      <c r="E28" s="24" t="n"/>
    </row>
    <row r="29">
      <c r="A29" s="23" t="n"/>
      <c r="B29" s="24" t="n"/>
      <c r="C29" s="25" t="n"/>
      <c r="D29" s="24" t="n"/>
      <c r="E29" s="24" t="n"/>
    </row>
    <row r="30">
      <c r="A30" s="23" t="n"/>
      <c r="B30" s="24" t="n"/>
      <c r="C30" s="25" t="n"/>
      <c r="D30" s="24" t="n"/>
      <c r="E30" s="24" t="n"/>
    </row>
    <row r="31">
      <c r="A31" s="23" t="n"/>
      <c r="B31" s="24" t="n"/>
      <c r="C31" s="25" t="n"/>
      <c r="D31" s="24" t="n"/>
      <c r="E31" s="24" t="n"/>
    </row>
    <row r="32">
      <c r="A32" s="23" t="n"/>
      <c r="B32" s="24" t="n"/>
      <c r="C32" s="25" t="n"/>
      <c r="D32" s="24" t="n"/>
      <c r="E32" s="24" t="n"/>
    </row>
    <row r="33">
      <c r="A33" s="23" t="n"/>
      <c r="B33" s="24" t="n"/>
      <c r="C33" s="25" t="n"/>
      <c r="D33" s="24" t="n"/>
      <c r="E33" s="24" t="n"/>
    </row>
    <row r="34">
      <c r="A34" s="23" t="n"/>
      <c r="B34" s="24" t="n"/>
      <c r="C34" s="25" t="n"/>
      <c r="D34" s="24" t="n"/>
      <c r="E34" s="24" t="n"/>
    </row>
    <row r="35">
      <c r="A35" s="23" t="n"/>
      <c r="B35" s="24" t="n"/>
      <c r="C35" s="25" t="n"/>
      <c r="D35" s="24" t="n"/>
      <c r="E35" s="24" t="n"/>
    </row>
    <row r="36">
      <c r="A36" s="23" t="n"/>
      <c r="B36" s="24" t="n"/>
      <c r="C36" s="25" t="n"/>
      <c r="D36" s="24" t="n"/>
      <c r="E36" s="24" t="n"/>
    </row>
    <row r="37">
      <c r="A37" s="23" t="n"/>
      <c r="B37" s="24" t="n"/>
      <c r="C37" s="25" t="n"/>
      <c r="D37" s="24" t="n"/>
      <c r="E37" s="24" t="n"/>
    </row>
    <row r="38">
      <c r="A38" s="23" t="n"/>
      <c r="B38" s="24" t="n"/>
      <c r="C38" s="25" t="n"/>
      <c r="D38" s="24" t="n"/>
      <c r="E38" s="24" t="n"/>
    </row>
    <row r="39">
      <c r="A39" s="23" t="n"/>
      <c r="B39" s="24" t="n"/>
      <c r="C39" s="25" t="n"/>
      <c r="D39" s="24" t="n"/>
      <c r="E39" s="24" t="n"/>
    </row>
    <row r="40">
      <c r="A40" s="23" t="n"/>
      <c r="B40" s="24" t="n"/>
      <c r="C40" s="25" t="n"/>
      <c r="D40" s="24" t="n"/>
      <c r="E40" s="24" t="n"/>
    </row>
    <row r="41">
      <c r="A41" s="23" t="n"/>
      <c r="B41" s="24" t="n"/>
      <c r="C41" s="25" t="n"/>
      <c r="D41" s="24" t="n"/>
      <c r="E41" s="24" t="n"/>
    </row>
    <row r="42">
      <c r="A42" s="23" t="n"/>
      <c r="B42" s="24" t="n"/>
      <c r="C42" s="25" t="n"/>
      <c r="D42" s="24" t="n"/>
      <c r="E42" s="24" t="n"/>
    </row>
    <row r="43">
      <c r="A43" s="23" t="n"/>
      <c r="B43" s="24" t="n"/>
      <c r="C43" s="25" t="n"/>
      <c r="D43" s="24" t="n"/>
      <c r="E43" s="24" t="n"/>
    </row>
    <row r="44">
      <c r="A44" s="23" t="n"/>
      <c r="B44" s="24" t="n"/>
      <c r="C44" s="25" t="n"/>
      <c r="D44" s="24" t="n"/>
      <c r="E44" s="24" t="n"/>
    </row>
    <row r="45">
      <c r="A45" s="23" t="n"/>
      <c r="B45" s="24" t="n"/>
      <c r="C45" s="25" t="n"/>
      <c r="D45" s="24" t="n"/>
      <c r="E45" s="24" t="n"/>
    </row>
    <row r="46">
      <c r="A46" s="23" t="n"/>
      <c r="B46" s="24" t="n"/>
      <c r="C46" s="25" t="n"/>
      <c r="D46" s="24" t="n"/>
      <c r="E46" s="24" t="n"/>
    </row>
    <row r="47">
      <c r="A47" s="23" t="n"/>
      <c r="B47" s="24" t="n"/>
      <c r="C47" s="25" t="n"/>
      <c r="D47" s="24" t="n"/>
      <c r="E47" s="24" t="n"/>
    </row>
    <row r="48">
      <c r="A48" s="23" t="n"/>
      <c r="B48" s="24" t="n"/>
      <c r="C48" s="25" t="n"/>
      <c r="D48" s="24" t="n"/>
      <c r="E48" s="24" t="n"/>
    </row>
    <row r="49">
      <c r="A49" s="23" t="n"/>
      <c r="B49" s="24" t="n"/>
      <c r="C49" s="25" t="n"/>
      <c r="D49" s="24" t="n"/>
      <c r="E49" s="24" t="n"/>
    </row>
    <row r="50">
      <c r="A50" s="23" t="n"/>
      <c r="B50" s="24" t="n"/>
      <c r="C50" s="25" t="n"/>
      <c r="D50" s="24" t="n"/>
      <c r="E50" s="24" t="n"/>
    </row>
    <row r="51">
      <c r="A51" s="23" t="n"/>
      <c r="B51" s="24" t="n"/>
      <c r="C51" s="25" t="n"/>
      <c r="D51" s="24" t="n"/>
      <c r="E51" s="24" t="n"/>
    </row>
    <row r="52">
      <c r="A52" s="23" t="n"/>
      <c r="B52" s="24" t="n"/>
      <c r="C52" s="25" t="n"/>
      <c r="D52" s="24" t="n"/>
      <c r="E52" s="24" t="n"/>
    </row>
    <row r="53">
      <c r="A53" s="23" t="n"/>
      <c r="B53" s="24" t="n"/>
      <c r="C53" s="25" t="n"/>
      <c r="D53" s="24" t="n"/>
      <c r="E53" s="24" t="n"/>
    </row>
    <row r="54">
      <c r="A54" s="23" t="n"/>
      <c r="B54" s="24" t="n"/>
      <c r="C54" s="25" t="n"/>
      <c r="D54" s="24" t="n"/>
      <c r="E54" s="24" t="n"/>
    </row>
    <row r="55">
      <c r="A55" s="23" t="n"/>
      <c r="B55" s="24" t="n"/>
      <c r="C55" s="25" t="n"/>
      <c r="D55" s="24" t="n"/>
      <c r="E55" s="24" t="n"/>
    </row>
    <row r="56">
      <c r="A56" s="23" t="n"/>
      <c r="B56" s="24" t="n"/>
      <c r="C56" s="25" t="n"/>
      <c r="D56" s="24" t="n"/>
      <c r="E56" s="24" t="n"/>
    </row>
    <row r="57">
      <c r="A57" s="23" t="n"/>
      <c r="B57" s="24" t="n"/>
      <c r="C57" s="25" t="n"/>
      <c r="D57" s="24" t="n"/>
      <c r="E57" s="24" t="n"/>
    </row>
    <row r="58">
      <c r="A58" s="23" t="n"/>
      <c r="B58" s="24" t="n"/>
      <c r="C58" s="25" t="n"/>
      <c r="D58" s="24" t="n"/>
      <c r="E58" s="24" t="n"/>
    </row>
    <row r="59">
      <c r="A59" s="23" t="n"/>
      <c r="B59" s="24" t="n"/>
      <c r="C59" s="25" t="n"/>
      <c r="D59" s="24" t="n"/>
      <c r="E59" s="24" t="n"/>
    </row>
    <row r="60">
      <c r="A60" s="23" t="n"/>
      <c r="B60" s="24" t="n"/>
      <c r="C60" s="25" t="n"/>
      <c r="D60" s="24" t="n"/>
      <c r="E60" s="24" t="n"/>
    </row>
    <row r="61">
      <c r="A61" s="23" t="n"/>
      <c r="B61" s="24" t="n"/>
      <c r="C61" s="25" t="n"/>
      <c r="D61" s="24" t="n"/>
      <c r="E61" s="24" t="n"/>
    </row>
    <row r="62">
      <c r="A62" s="23" t="n"/>
      <c r="B62" s="24" t="n"/>
      <c r="C62" s="25" t="n"/>
      <c r="D62" s="24" t="n"/>
      <c r="E62" s="24" t="n"/>
    </row>
    <row r="63">
      <c r="A63" s="23" t="n"/>
      <c r="B63" s="24" t="n"/>
      <c r="C63" s="25" t="n"/>
      <c r="D63" s="24" t="n"/>
      <c r="E63" s="24" t="n"/>
    </row>
    <row r="64">
      <c r="A64" s="23" t="n"/>
      <c r="B64" s="24" t="n"/>
      <c r="C64" s="25" t="n"/>
      <c r="D64" s="24" t="n"/>
      <c r="E64" s="24" t="n"/>
    </row>
    <row r="65">
      <c r="B65" s="15" t="inlineStr">
        <is>
          <t>Total</t>
        </is>
      </c>
      <c r="C65" s="26">
        <f>SUM(C5:C64)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76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  <col width="17" customWidth="1" min="14" max="14"/>
    <col width="17" customWidth="1" min="15" max="15"/>
    <col width="17" customWidth="1" min="16" max="16"/>
    <col width="17" customWidth="1" min="17" max="17"/>
    <col width="17" customWidth="1" min="18" max="18"/>
  </cols>
  <sheetData>
    <row r="1">
      <c r="A1" s="21" t="inlineStr">
        <is>
          <t>Inflows: calculated day by day from the Inputs and Outflows tabs</t>
        </is>
      </c>
    </row>
    <row r="2">
      <c r="A2" t="inlineStr">
        <is>
          <t>Nothing to edit here. The Calendar tab reads this one.</t>
        </is>
      </c>
    </row>
    <row r="4" ht="46" customHeight="1">
      <c r="A4" s="22" t="inlineStr">
        <is>
          <t>Date</t>
        </is>
      </c>
      <c r="B4" s="22" t="inlineStr">
        <is>
          <t>Tickets sold</t>
        </is>
      </c>
      <c r="C4" s="22" t="inlineStr">
        <is>
          <t>Ticket sales</t>
        </is>
      </c>
      <c r="D4" s="22" t="inlineStr">
        <is>
          <t>Money out</t>
        </is>
      </c>
      <c r="E4" s="22" t="inlineStr">
        <is>
          <t>Money in: as tickets sell</t>
        </is>
      </c>
      <c r="F4" s="22" t="inlineStr">
        <is>
          <t>Sales to date</t>
        </is>
      </c>
      <c r="G4" s="22" t="inlineStr">
        <is>
          <t>Paid to date: scheduled</t>
        </is>
      </c>
      <c r="H4" s="22" t="inlineStr">
        <is>
          <t>Money in: scheduled, with reserve</t>
        </is>
      </c>
      <c r="I4" s="22" t="inlineStr">
        <is>
          <t>Money in: held until after</t>
        </is>
      </c>
      <c r="J4" s="22" t="inlineStr">
        <is>
          <t>Money in: your model</t>
        </is>
      </c>
      <c r="K4" s="22" t="inlineStr">
        <is>
          <t>Balance: your model</t>
        </is>
      </c>
      <c r="L4" s="22" t="inlineStr">
        <is>
          <t>Balance: as tickets sell</t>
        </is>
      </c>
      <c r="M4" s="22" t="inlineStr">
        <is>
          <t>Balance: scheduled, with reserve</t>
        </is>
      </c>
      <c r="N4" s="22" t="inlineStr">
        <is>
          <t>Balance: held until after</t>
        </is>
      </c>
      <c r="O4" s="22" t="inlineStr">
        <is>
          <t>Month low: your model</t>
        </is>
      </c>
      <c r="P4" s="22" t="inlineStr">
        <is>
          <t>Month low: as tickets sell</t>
        </is>
      </c>
      <c r="Q4" s="22" t="inlineStr">
        <is>
          <t>Month low: scheduled, with reserve</t>
        </is>
      </c>
      <c r="R4" s="22" t="inlineStr">
        <is>
          <t>Month low: held until after</t>
        </is>
      </c>
    </row>
    <row r="5">
      <c r="A5" s="27">
        <f>Inputs!$B$36</f>
        <v/>
      </c>
      <c r="B5" s="28">
        <f>Inputs!$B$9*(IF(AND((A5-Inputs!$B$8)&gt;=0,(A5-Inputs!$B$8)&lt;=13),Inputs!$B$16/14,0)+IF(AND((A5-Inputs!$B$8)&gt;=14,(A5-Inputs!$B$8)&lt;=Inputs!$B$35-15),Inputs!$B$18/MAX(1,Inputs!$B$35-28),0)+IF(AND((A5-Inputs!$B$8)&gt;=Inputs!$B$35-14,(A5-Inputs!$B$8)&lt;=Inputs!$B$35-1,(A5-Inputs!$B$8)&gt;=14),Inputs!$B$17/14,0))</f>
        <v/>
      </c>
      <c r="C5" s="29">
        <f>B5*Inputs!$B$10</f>
        <v/>
      </c>
      <c r="D5" s="29">
        <f>SUMIFS(Outflows!$C$5:$C$64,Outflows!$A$5:$A$64,A5)</f>
        <v/>
      </c>
      <c r="E5" s="29">
        <f>IF(ROW()-4-Inputs!$B$24&gt;=1,INDEX($C$5:$C$764,ROW()-4-Inputs!$B$24),0)</f>
        <v/>
      </c>
      <c r="F5" s="29">
        <f>C5</f>
        <v/>
      </c>
      <c r="G5" s="29">
        <f>IF(A5&gt;=Inputs!$B$32,$F$764,MIN(IF(Inputs!$B$28="",1E+15,Inputs!$B$28),(1-Inputs!$B$26)*IF(ROW()-4-Inputs!$B$27&gt;=1,INDEX($F$5:$F$764,ROW()-4-Inputs!$B$27),0)))</f>
        <v/>
      </c>
      <c r="H5" s="29">
        <f>G5</f>
        <v/>
      </c>
      <c r="I5" s="29">
        <f>IF(A5=Inputs!$B$32,$F$764,0)</f>
        <v/>
      </c>
      <c r="J5" s="29">
        <f>CHOOSE(Inputs!$B$37,E5,H5,I5)</f>
        <v/>
      </c>
      <c r="K5" s="29">
        <f>Inputs!$B$11+J5-D5</f>
        <v/>
      </c>
      <c r="L5" s="29">
        <f>Inputs!$B$11+E5-D5</f>
        <v/>
      </c>
      <c r="M5" s="29">
        <f>Inputs!$B$11+H5-D5</f>
        <v/>
      </c>
      <c r="N5" s="29">
        <f>Inputs!$B$11+I5-D5</f>
        <v/>
      </c>
      <c r="O5" s="29">
        <f>K5</f>
        <v/>
      </c>
      <c r="P5" s="29">
        <f>L5</f>
        <v/>
      </c>
      <c r="Q5" s="29">
        <f>M5</f>
        <v/>
      </c>
      <c r="R5" s="29">
        <f>N5</f>
        <v/>
      </c>
    </row>
    <row r="6">
      <c r="A6" s="27">
        <f>A5+1</f>
        <v/>
      </c>
      <c r="B6" s="28">
        <f>Inputs!$B$9*(IF(AND((A6-Inputs!$B$8)&gt;=0,(A6-Inputs!$B$8)&lt;=13),Inputs!$B$16/14,0)+IF(AND((A6-Inputs!$B$8)&gt;=14,(A6-Inputs!$B$8)&lt;=Inputs!$B$35-15),Inputs!$B$18/MAX(1,Inputs!$B$35-28),0)+IF(AND((A6-Inputs!$B$8)&gt;=Inputs!$B$35-14,(A6-Inputs!$B$8)&lt;=Inputs!$B$35-1,(A6-Inputs!$B$8)&gt;=14),Inputs!$B$17/14,0))</f>
        <v/>
      </c>
      <c r="C6" s="29">
        <f>B6*Inputs!$B$10</f>
        <v/>
      </c>
      <c r="D6" s="29">
        <f>SUMIFS(Outflows!$C$5:$C$64,Outflows!$A$5:$A$64,A6)</f>
        <v/>
      </c>
      <c r="E6" s="29">
        <f>IF(ROW()-4-Inputs!$B$24&gt;=1,INDEX($C$5:$C$764,ROW()-4-Inputs!$B$24),0)</f>
        <v/>
      </c>
      <c r="F6" s="29">
        <f>F5+C6</f>
        <v/>
      </c>
      <c r="G6" s="29">
        <f>IF(A6&gt;=Inputs!$B$32,$F$764,MIN(IF(Inputs!$B$28="",1E+15,Inputs!$B$28),(1-Inputs!$B$26)*IF(ROW()-4-Inputs!$B$27&gt;=1,INDEX($F$5:$F$764,ROW()-4-Inputs!$B$27),0)))</f>
        <v/>
      </c>
      <c r="H6" s="29">
        <f>G6-G5</f>
        <v/>
      </c>
      <c r="I6" s="29">
        <f>IF(A6=Inputs!$B$32,$F$764,0)</f>
        <v/>
      </c>
      <c r="J6" s="29">
        <f>CHOOSE(Inputs!$B$37,E6,H6,I6)</f>
        <v/>
      </c>
      <c r="K6" s="29">
        <f>K5+J6-D6</f>
        <v/>
      </c>
      <c r="L6" s="29">
        <f>L5+E6-D6</f>
        <v/>
      </c>
      <c r="M6" s="29">
        <f>M5+H6-D6</f>
        <v/>
      </c>
      <c r="N6" s="29">
        <f>N5+I6-D6</f>
        <v/>
      </c>
      <c r="O6" s="29">
        <f>IF(MONTH(A6)&lt;&gt;MONTH(A5),K6,MIN(O5,K6))</f>
        <v/>
      </c>
      <c r="P6" s="29">
        <f>IF(MONTH(A6)&lt;&gt;MONTH(A5),L6,MIN(P5,L6))</f>
        <v/>
      </c>
      <c r="Q6" s="29">
        <f>IF(MONTH(A6)&lt;&gt;MONTH(A5),M6,MIN(Q5,M6))</f>
        <v/>
      </c>
      <c r="R6" s="29">
        <f>IF(MONTH(A6)&lt;&gt;MONTH(A5),N6,MIN(R5,N6))</f>
        <v/>
      </c>
    </row>
    <row r="7">
      <c r="A7" s="27">
        <f>A6+1</f>
        <v/>
      </c>
      <c r="B7" s="28">
        <f>Inputs!$B$9*(IF(AND((A7-Inputs!$B$8)&gt;=0,(A7-Inputs!$B$8)&lt;=13),Inputs!$B$16/14,0)+IF(AND((A7-Inputs!$B$8)&gt;=14,(A7-Inputs!$B$8)&lt;=Inputs!$B$35-15),Inputs!$B$18/MAX(1,Inputs!$B$35-28),0)+IF(AND((A7-Inputs!$B$8)&gt;=Inputs!$B$35-14,(A7-Inputs!$B$8)&lt;=Inputs!$B$35-1,(A7-Inputs!$B$8)&gt;=14),Inputs!$B$17/14,0))</f>
        <v/>
      </c>
      <c r="C7" s="29">
        <f>B7*Inputs!$B$10</f>
        <v/>
      </c>
      <c r="D7" s="29">
        <f>SUMIFS(Outflows!$C$5:$C$64,Outflows!$A$5:$A$64,A7)</f>
        <v/>
      </c>
      <c r="E7" s="29">
        <f>IF(ROW()-4-Inputs!$B$24&gt;=1,INDEX($C$5:$C$764,ROW()-4-Inputs!$B$24),0)</f>
        <v/>
      </c>
      <c r="F7" s="29">
        <f>F6+C7</f>
        <v/>
      </c>
      <c r="G7" s="29">
        <f>IF(A7&gt;=Inputs!$B$32,$F$764,MIN(IF(Inputs!$B$28="",1E+15,Inputs!$B$28),(1-Inputs!$B$26)*IF(ROW()-4-Inputs!$B$27&gt;=1,INDEX($F$5:$F$764,ROW()-4-Inputs!$B$27),0)))</f>
        <v/>
      </c>
      <c r="H7" s="29">
        <f>G7-G6</f>
        <v/>
      </c>
      <c r="I7" s="29">
        <f>IF(A7=Inputs!$B$32,$F$764,0)</f>
        <v/>
      </c>
      <c r="J7" s="29">
        <f>CHOOSE(Inputs!$B$37,E7,H7,I7)</f>
        <v/>
      </c>
      <c r="K7" s="29">
        <f>K6+J7-D7</f>
        <v/>
      </c>
      <c r="L7" s="29">
        <f>L6+E7-D7</f>
        <v/>
      </c>
      <c r="M7" s="29">
        <f>M6+H7-D7</f>
        <v/>
      </c>
      <c r="N7" s="29">
        <f>N6+I7-D7</f>
        <v/>
      </c>
      <c r="O7" s="29">
        <f>IF(MONTH(A7)&lt;&gt;MONTH(A6),K7,MIN(O6,K7))</f>
        <v/>
      </c>
      <c r="P7" s="29">
        <f>IF(MONTH(A7)&lt;&gt;MONTH(A6),L7,MIN(P6,L7))</f>
        <v/>
      </c>
      <c r="Q7" s="29">
        <f>IF(MONTH(A7)&lt;&gt;MONTH(A6),M7,MIN(Q6,M7))</f>
        <v/>
      </c>
      <c r="R7" s="29">
        <f>IF(MONTH(A7)&lt;&gt;MONTH(A6),N7,MIN(R6,N7))</f>
        <v/>
      </c>
    </row>
    <row r="8">
      <c r="A8" s="27">
        <f>A7+1</f>
        <v/>
      </c>
      <c r="B8" s="28">
        <f>Inputs!$B$9*(IF(AND((A8-Inputs!$B$8)&gt;=0,(A8-Inputs!$B$8)&lt;=13),Inputs!$B$16/14,0)+IF(AND((A8-Inputs!$B$8)&gt;=14,(A8-Inputs!$B$8)&lt;=Inputs!$B$35-15),Inputs!$B$18/MAX(1,Inputs!$B$35-28),0)+IF(AND((A8-Inputs!$B$8)&gt;=Inputs!$B$35-14,(A8-Inputs!$B$8)&lt;=Inputs!$B$35-1,(A8-Inputs!$B$8)&gt;=14),Inputs!$B$17/14,0))</f>
        <v/>
      </c>
      <c r="C8" s="29">
        <f>B8*Inputs!$B$10</f>
        <v/>
      </c>
      <c r="D8" s="29">
        <f>SUMIFS(Outflows!$C$5:$C$64,Outflows!$A$5:$A$64,A8)</f>
        <v/>
      </c>
      <c r="E8" s="29">
        <f>IF(ROW()-4-Inputs!$B$24&gt;=1,INDEX($C$5:$C$764,ROW()-4-Inputs!$B$24),0)</f>
        <v/>
      </c>
      <c r="F8" s="29">
        <f>F7+C8</f>
        <v/>
      </c>
      <c r="G8" s="29">
        <f>IF(A8&gt;=Inputs!$B$32,$F$764,MIN(IF(Inputs!$B$28="",1E+15,Inputs!$B$28),(1-Inputs!$B$26)*IF(ROW()-4-Inputs!$B$27&gt;=1,INDEX($F$5:$F$764,ROW()-4-Inputs!$B$27),0)))</f>
        <v/>
      </c>
      <c r="H8" s="29">
        <f>G8-G7</f>
        <v/>
      </c>
      <c r="I8" s="29">
        <f>IF(A8=Inputs!$B$32,$F$764,0)</f>
        <v/>
      </c>
      <c r="J8" s="29">
        <f>CHOOSE(Inputs!$B$37,E8,H8,I8)</f>
        <v/>
      </c>
      <c r="K8" s="29">
        <f>K7+J8-D8</f>
        <v/>
      </c>
      <c r="L8" s="29">
        <f>L7+E8-D8</f>
        <v/>
      </c>
      <c r="M8" s="29">
        <f>M7+H8-D8</f>
        <v/>
      </c>
      <c r="N8" s="29">
        <f>N7+I8-D8</f>
        <v/>
      </c>
      <c r="O8" s="29">
        <f>IF(MONTH(A8)&lt;&gt;MONTH(A7),K8,MIN(O7,K8))</f>
        <v/>
      </c>
      <c r="P8" s="29">
        <f>IF(MONTH(A8)&lt;&gt;MONTH(A7),L8,MIN(P7,L8))</f>
        <v/>
      </c>
      <c r="Q8" s="29">
        <f>IF(MONTH(A8)&lt;&gt;MONTH(A7),M8,MIN(Q7,M8))</f>
        <v/>
      </c>
      <c r="R8" s="29">
        <f>IF(MONTH(A8)&lt;&gt;MONTH(A7),N8,MIN(R7,N8))</f>
        <v/>
      </c>
    </row>
    <row r="9">
      <c r="A9" s="27">
        <f>A8+1</f>
        <v/>
      </c>
      <c r="B9" s="28">
        <f>Inputs!$B$9*(IF(AND((A9-Inputs!$B$8)&gt;=0,(A9-Inputs!$B$8)&lt;=13),Inputs!$B$16/14,0)+IF(AND((A9-Inputs!$B$8)&gt;=14,(A9-Inputs!$B$8)&lt;=Inputs!$B$35-15),Inputs!$B$18/MAX(1,Inputs!$B$35-28),0)+IF(AND((A9-Inputs!$B$8)&gt;=Inputs!$B$35-14,(A9-Inputs!$B$8)&lt;=Inputs!$B$35-1,(A9-Inputs!$B$8)&gt;=14),Inputs!$B$17/14,0))</f>
        <v/>
      </c>
      <c r="C9" s="29">
        <f>B9*Inputs!$B$10</f>
        <v/>
      </c>
      <c r="D9" s="29">
        <f>SUMIFS(Outflows!$C$5:$C$64,Outflows!$A$5:$A$64,A9)</f>
        <v/>
      </c>
      <c r="E9" s="29">
        <f>IF(ROW()-4-Inputs!$B$24&gt;=1,INDEX($C$5:$C$764,ROW()-4-Inputs!$B$24),0)</f>
        <v/>
      </c>
      <c r="F9" s="29">
        <f>F8+C9</f>
        <v/>
      </c>
      <c r="G9" s="29">
        <f>IF(A9&gt;=Inputs!$B$32,$F$764,MIN(IF(Inputs!$B$28="",1E+15,Inputs!$B$28),(1-Inputs!$B$26)*IF(ROW()-4-Inputs!$B$27&gt;=1,INDEX($F$5:$F$764,ROW()-4-Inputs!$B$27),0)))</f>
        <v/>
      </c>
      <c r="H9" s="29">
        <f>G9-G8</f>
        <v/>
      </c>
      <c r="I9" s="29">
        <f>IF(A9=Inputs!$B$32,$F$764,0)</f>
        <v/>
      </c>
      <c r="J9" s="29">
        <f>CHOOSE(Inputs!$B$37,E9,H9,I9)</f>
        <v/>
      </c>
      <c r="K9" s="29">
        <f>K8+J9-D9</f>
        <v/>
      </c>
      <c r="L9" s="29">
        <f>L8+E9-D9</f>
        <v/>
      </c>
      <c r="M9" s="29">
        <f>M8+H9-D9</f>
        <v/>
      </c>
      <c r="N9" s="29">
        <f>N8+I9-D9</f>
        <v/>
      </c>
      <c r="O9" s="29">
        <f>IF(MONTH(A9)&lt;&gt;MONTH(A8),K9,MIN(O8,K9))</f>
        <v/>
      </c>
      <c r="P9" s="29">
        <f>IF(MONTH(A9)&lt;&gt;MONTH(A8),L9,MIN(P8,L9))</f>
        <v/>
      </c>
      <c r="Q9" s="29">
        <f>IF(MONTH(A9)&lt;&gt;MONTH(A8),M9,MIN(Q8,M9))</f>
        <v/>
      </c>
      <c r="R9" s="29">
        <f>IF(MONTH(A9)&lt;&gt;MONTH(A8),N9,MIN(R8,N9))</f>
        <v/>
      </c>
    </row>
    <row r="10">
      <c r="A10" s="27">
        <f>A9+1</f>
        <v/>
      </c>
      <c r="B10" s="28">
        <f>Inputs!$B$9*(IF(AND((A10-Inputs!$B$8)&gt;=0,(A10-Inputs!$B$8)&lt;=13),Inputs!$B$16/14,0)+IF(AND((A10-Inputs!$B$8)&gt;=14,(A10-Inputs!$B$8)&lt;=Inputs!$B$35-15),Inputs!$B$18/MAX(1,Inputs!$B$35-28),0)+IF(AND((A10-Inputs!$B$8)&gt;=Inputs!$B$35-14,(A10-Inputs!$B$8)&lt;=Inputs!$B$35-1,(A10-Inputs!$B$8)&gt;=14),Inputs!$B$17/14,0))</f>
        <v/>
      </c>
      <c r="C10" s="29">
        <f>B10*Inputs!$B$10</f>
        <v/>
      </c>
      <c r="D10" s="29">
        <f>SUMIFS(Outflows!$C$5:$C$64,Outflows!$A$5:$A$64,A10)</f>
        <v/>
      </c>
      <c r="E10" s="29">
        <f>IF(ROW()-4-Inputs!$B$24&gt;=1,INDEX($C$5:$C$764,ROW()-4-Inputs!$B$24),0)</f>
        <v/>
      </c>
      <c r="F10" s="29">
        <f>F9+C10</f>
        <v/>
      </c>
      <c r="G10" s="29">
        <f>IF(A10&gt;=Inputs!$B$32,$F$764,MIN(IF(Inputs!$B$28="",1E+15,Inputs!$B$28),(1-Inputs!$B$26)*IF(ROW()-4-Inputs!$B$27&gt;=1,INDEX($F$5:$F$764,ROW()-4-Inputs!$B$27),0)))</f>
        <v/>
      </c>
      <c r="H10" s="29">
        <f>G10-G9</f>
        <v/>
      </c>
      <c r="I10" s="29">
        <f>IF(A10=Inputs!$B$32,$F$764,0)</f>
        <v/>
      </c>
      <c r="J10" s="29">
        <f>CHOOSE(Inputs!$B$37,E10,H10,I10)</f>
        <v/>
      </c>
      <c r="K10" s="29">
        <f>K9+J10-D10</f>
        <v/>
      </c>
      <c r="L10" s="29">
        <f>L9+E10-D10</f>
        <v/>
      </c>
      <c r="M10" s="29">
        <f>M9+H10-D10</f>
        <v/>
      </c>
      <c r="N10" s="29">
        <f>N9+I10-D10</f>
        <v/>
      </c>
      <c r="O10" s="29">
        <f>IF(MONTH(A10)&lt;&gt;MONTH(A9),K10,MIN(O9,K10))</f>
        <v/>
      </c>
      <c r="P10" s="29">
        <f>IF(MONTH(A10)&lt;&gt;MONTH(A9),L10,MIN(P9,L10))</f>
        <v/>
      </c>
      <c r="Q10" s="29">
        <f>IF(MONTH(A10)&lt;&gt;MONTH(A9),M10,MIN(Q9,M10))</f>
        <v/>
      </c>
      <c r="R10" s="29">
        <f>IF(MONTH(A10)&lt;&gt;MONTH(A9),N10,MIN(R9,N10))</f>
        <v/>
      </c>
    </row>
    <row r="11">
      <c r="A11" s="27">
        <f>A10+1</f>
        <v/>
      </c>
      <c r="B11" s="28">
        <f>Inputs!$B$9*(IF(AND((A11-Inputs!$B$8)&gt;=0,(A11-Inputs!$B$8)&lt;=13),Inputs!$B$16/14,0)+IF(AND((A11-Inputs!$B$8)&gt;=14,(A11-Inputs!$B$8)&lt;=Inputs!$B$35-15),Inputs!$B$18/MAX(1,Inputs!$B$35-28),0)+IF(AND((A11-Inputs!$B$8)&gt;=Inputs!$B$35-14,(A11-Inputs!$B$8)&lt;=Inputs!$B$35-1,(A11-Inputs!$B$8)&gt;=14),Inputs!$B$17/14,0))</f>
        <v/>
      </c>
      <c r="C11" s="29">
        <f>B11*Inputs!$B$10</f>
        <v/>
      </c>
      <c r="D11" s="29">
        <f>SUMIFS(Outflows!$C$5:$C$64,Outflows!$A$5:$A$64,A11)</f>
        <v/>
      </c>
      <c r="E11" s="29">
        <f>IF(ROW()-4-Inputs!$B$24&gt;=1,INDEX($C$5:$C$764,ROW()-4-Inputs!$B$24),0)</f>
        <v/>
      </c>
      <c r="F11" s="29">
        <f>F10+C11</f>
        <v/>
      </c>
      <c r="G11" s="29">
        <f>IF(A11&gt;=Inputs!$B$32,$F$764,MIN(IF(Inputs!$B$28="",1E+15,Inputs!$B$28),(1-Inputs!$B$26)*IF(ROW()-4-Inputs!$B$27&gt;=1,INDEX($F$5:$F$764,ROW()-4-Inputs!$B$27),0)))</f>
        <v/>
      </c>
      <c r="H11" s="29">
        <f>G11-G10</f>
        <v/>
      </c>
      <c r="I11" s="29">
        <f>IF(A11=Inputs!$B$32,$F$764,0)</f>
        <v/>
      </c>
      <c r="J11" s="29">
        <f>CHOOSE(Inputs!$B$37,E11,H11,I11)</f>
        <v/>
      </c>
      <c r="K11" s="29">
        <f>K10+J11-D11</f>
        <v/>
      </c>
      <c r="L11" s="29">
        <f>L10+E11-D11</f>
        <v/>
      </c>
      <c r="M11" s="29">
        <f>M10+H11-D11</f>
        <v/>
      </c>
      <c r="N11" s="29">
        <f>N10+I11-D11</f>
        <v/>
      </c>
      <c r="O11" s="29">
        <f>IF(MONTH(A11)&lt;&gt;MONTH(A10),K11,MIN(O10,K11))</f>
        <v/>
      </c>
      <c r="P11" s="29">
        <f>IF(MONTH(A11)&lt;&gt;MONTH(A10),L11,MIN(P10,L11))</f>
        <v/>
      </c>
      <c r="Q11" s="29">
        <f>IF(MONTH(A11)&lt;&gt;MONTH(A10),M11,MIN(Q10,M11))</f>
        <v/>
      </c>
      <c r="R11" s="29">
        <f>IF(MONTH(A11)&lt;&gt;MONTH(A10),N11,MIN(R10,N11))</f>
        <v/>
      </c>
    </row>
    <row r="12">
      <c r="A12" s="27">
        <f>A11+1</f>
        <v/>
      </c>
      <c r="B12" s="28">
        <f>Inputs!$B$9*(IF(AND((A12-Inputs!$B$8)&gt;=0,(A12-Inputs!$B$8)&lt;=13),Inputs!$B$16/14,0)+IF(AND((A12-Inputs!$B$8)&gt;=14,(A12-Inputs!$B$8)&lt;=Inputs!$B$35-15),Inputs!$B$18/MAX(1,Inputs!$B$35-28),0)+IF(AND((A12-Inputs!$B$8)&gt;=Inputs!$B$35-14,(A12-Inputs!$B$8)&lt;=Inputs!$B$35-1,(A12-Inputs!$B$8)&gt;=14),Inputs!$B$17/14,0))</f>
        <v/>
      </c>
      <c r="C12" s="29">
        <f>B12*Inputs!$B$10</f>
        <v/>
      </c>
      <c r="D12" s="29">
        <f>SUMIFS(Outflows!$C$5:$C$64,Outflows!$A$5:$A$64,A12)</f>
        <v/>
      </c>
      <c r="E12" s="29">
        <f>IF(ROW()-4-Inputs!$B$24&gt;=1,INDEX($C$5:$C$764,ROW()-4-Inputs!$B$24),0)</f>
        <v/>
      </c>
      <c r="F12" s="29">
        <f>F11+C12</f>
        <v/>
      </c>
      <c r="G12" s="29">
        <f>IF(A12&gt;=Inputs!$B$32,$F$764,MIN(IF(Inputs!$B$28="",1E+15,Inputs!$B$28),(1-Inputs!$B$26)*IF(ROW()-4-Inputs!$B$27&gt;=1,INDEX($F$5:$F$764,ROW()-4-Inputs!$B$27),0)))</f>
        <v/>
      </c>
      <c r="H12" s="29">
        <f>G12-G11</f>
        <v/>
      </c>
      <c r="I12" s="29">
        <f>IF(A12=Inputs!$B$32,$F$764,0)</f>
        <v/>
      </c>
      <c r="J12" s="29">
        <f>CHOOSE(Inputs!$B$37,E12,H12,I12)</f>
        <v/>
      </c>
      <c r="K12" s="29">
        <f>K11+J12-D12</f>
        <v/>
      </c>
      <c r="L12" s="29">
        <f>L11+E12-D12</f>
        <v/>
      </c>
      <c r="M12" s="29">
        <f>M11+H12-D12</f>
        <v/>
      </c>
      <c r="N12" s="29">
        <f>N11+I12-D12</f>
        <v/>
      </c>
      <c r="O12" s="29">
        <f>IF(MONTH(A12)&lt;&gt;MONTH(A11),K12,MIN(O11,K12))</f>
        <v/>
      </c>
      <c r="P12" s="29">
        <f>IF(MONTH(A12)&lt;&gt;MONTH(A11),L12,MIN(P11,L12))</f>
        <v/>
      </c>
      <c r="Q12" s="29">
        <f>IF(MONTH(A12)&lt;&gt;MONTH(A11),M12,MIN(Q11,M12))</f>
        <v/>
      </c>
      <c r="R12" s="29">
        <f>IF(MONTH(A12)&lt;&gt;MONTH(A11),N12,MIN(R11,N12))</f>
        <v/>
      </c>
    </row>
    <row r="13">
      <c r="A13" s="27">
        <f>A12+1</f>
        <v/>
      </c>
      <c r="B13" s="28">
        <f>Inputs!$B$9*(IF(AND((A13-Inputs!$B$8)&gt;=0,(A13-Inputs!$B$8)&lt;=13),Inputs!$B$16/14,0)+IF(AND((A13-Inputs!$B$8)&gt;=14,(A13-Inputs!$B$8)&lt;=Inputs!$B$35-15),Inputs!$B$18/MAX(1,Inputs!$B$35-28),0)+IF(AND((A13-Inputs!$B$8)&gt;=Inputs!$B$35-14,(A13-Inputs!$B$8)&lt;=Inputs!$B$35-1,(A13-Inputs!$B$8)&gt;=14),Inputs!$B$17/14,0))</f>
        <v/>
      </c>
      <c r="C13" s="29">
        <f>B13*Inputs!$B$10</f>
        <v/>
      </c>
      <c r="D13" s="29">
        <f>SUMIFS(Outflows!$C$5:$C$64,Outflows!$A$5:$A$64,A13)</f>
        <v/>
      </c>
      <c r="E13" s="29">
        <f>IF(ROW()-4-Inputs!$B$24&gt;=1,INDEX($C$5:$C$764,ROW()-4-Inputs!$B$24),0)</f>
        <v/>
      </c>
      <c r="F13" s="29">
        <f>F12+C13</f>
        <v/>
      </c>
      <c r="G13" s="29">
        <f>IF(A13&gt;=Inputs!$B$32,$F$764,MIN(IF(Inputs!$B$28="",1E+15,Inputs!$B$28),(1-Inputs!$B$26)*IF(ROW()-4-Inputs!$B$27&gt;=1,INDEX($F$5:$F$764,ROW()-4-Inputs!$B$27),0)))</f>
        <v/>
      </c>
      <c r="H13" s="29">
        <f>G13-G12</f>
        <v/>
      </c>
      <c r="I13" s="29">
        <f>IF(A13=Inputs!$B$32,$F$764,0)</f>
        <v/>
      </c>
      <c r="J13" s="29">
        <f>CHOOSE(Inputs!$B$37,E13,H13,I13)</f>
        <v/>
      </c>
      <c r="K13" s="29">
        <f>K12+J13-D13</f>
        <v/>
      </c>
      <c r="L13" s="29">
        <f>L12+E13-D13</f>
        <v/>
      </c>
      <c r="M13" s="29">
        <f>M12+H13-D13</f>
        <v/>
      </c>
      <c r="N13" s="29">
        <f>N12+I13-D13</f>
        <v/>
      </c>
      <c r="O13" s="29">
        <f>IF(MONTH(A13)&lt;&gt;MONTH(A12),K13,MIN(O12,K13))</f>
        <v/>
      </c>
      <c r="P13" s="29">
        <f>IF(MONTH(A13)&lt;&gt;MONTH(A12),L13,MIN(P12,L13))</f>
        <v/>
      </c>
      <c r="Q13" s="29">
        <f>IF(MONTH(A13)&lt;&gt;MONTH(A12),M13,MIN(Q12,M13))</f>
        <v/>
      </c>
      <c r="R13" s="29">
        <f>IF(MONTH(A13)&lt;&gt;MONTH(A12),N13,MIN(R12,N13))</f>
        <v/>
      </c>
    </row>
    <row r="14">
      <c r="A14" s="27">
        <f>A13+1</f>
        <v/>
      </c>
      <c r="B14" s="28">
        <f>Inputs!$B$9*(IF(AND((A14-Inputs!$B$8)&gt;=0,(A14-Inputs!$B$8)&lt;=13),Inputs!$B$16/14,0)+IF(AND((A14-Inputs!$B$8)&gt;=14,(A14-Inputs!$B$8)&lt;=Inputs!$B$35-15),Inputs!$B$18/MAX(1,Inputs!$B$35-28),0)+IF(AND((A14-Inputs!$B$8)&gt;=Inputs!$B$35-14,(A14-Inputs!$B$8)&lt;=Inputs!$B$35-1,(A14-Inputs!$B$8)&gt;=14),Inputs!$B$17/14,0))</f>
        <v/>
      </c>
      <c r="C14" s="29">
        <f>B14*Inputs!$B$10</f>
        <v/>
      </c>
      <c r="D14" s="29">
        <f>SUMIFS(Outflows!$C$5:$C$64,Outflows!$A$5:$A$64,A14)</f>
        <v/>
      </c>
      <c r="E14" s="29">
        <f>IF(ROW()-4-Inputs!$B$24&gt;=1,INDEX($C$5:$C$764,ROW()-4-Inputs!$B$24),0)</f>
        <v/>
      </c>
      <c r="F14" s="29">
        <f>F13+C14</f>
        <v/>
      </c>
      <c r="G14" s="29">
        <f>IF(A14&gt;=Inputs!$B$32,$F$764,MIN(IF(Inputs!$B$28="",1E+15,Inputs!$B$28),(1-Inputs!$B$26)*IF(ROW()-4-Inputs!$B$27&gt;=1,INDEX($F$5:$F$764,ROW()-4-Inputs!$B$27),0)))</f>
        <v/>
      </c>
      <c r="H14" s="29">
        <f>G14-G13</f>
        <v/>
      </c>
      <c r="I14" s="29">
        <f>IF(A14=Inputs!$B$32,$F$764,0)</f>
        <v/>
      </c>
      <c r="J14" s="29">
        <f>CHOOSE(Inputs!$B$37,E14,H14,I14)</f>
        <v/>
      </c>
      <c r="K14" s="29">
        <f>K13+J14-D14</f>
        <v/>
      </c>
      <c r="L14" s="29">
        <f>L13+E14-D14</f>
        <v/>
      </c>
      <c r="M14" s="29">
        <f>M13+H14-D14</f>
        <v/>
      </c>
      <c r="N14" s="29">
        <f>N13+I14-D14</f>
        <v/>
      </c>
      <c r="O14" s="29">
        <f>IF(MONTH(A14)&lt;&gt;MONTH(A13),K14,MIN(O13,K14))</f>
        <v/>
      </c>
      <c r="P14" s="29">
        <f>IF(MONTH(A14)&lt;&gt;MONTH(A13),L14,MIN(P13,L14))</f>
        <v/>
      </c>
      <c r="Q14" s="29">
        <f>IF(MONTH(A14)&lt;&gt;MONTH(A13),M14,MIN(Q13,M14))</f>
        <v/>
      </c>
      <c r="R14" s="29">
        <f>IF(MONTH(A14)&lt;&gt;MONTH(A13),N14,MIN(R13,N14))</f>
        <v/>
      </c>
    </row>
    <row r="15">
      <c r="A15" s="27">
        <f>A14+1</f>
        <v/>
      </c>
      <c r="B15" s="28">
        <f>Inputs!$B$9*(IF(AND((A15-Inputs!$B$8)&gt;=0,(A15-Inputs!$B$8)&lt;=13),Inputs!$B$16/14,0)+IF(AND((A15-Inputs!$B$8)&gt;=14,(A15-Inputs!$B$8)&lt;=Inputs!$B$35-15),Inputs!$B$18/MAX(1,Inputs!$B$35-28),0)+IF(AND((A15-Inputs!$B$8)&gt;=Inputs!$B$35-14,(A15-Inputs!$B$8)&lt;=Inputs!$B$35-1,(A15-Inputs!$B$8)&gt;=14),Inputs!$B$17/14,0))</f>
        <v/>
      </c>
      <c r="C15" s="29">
        <f>B15*Inputs!$B$10</f>
        <v/>
      </c>
      <c r="D15" s="29">
        <f>SUMIFS(Outflows!$C$5:$C$64,Outflows!$A$5:$A$64,A15)</f>
        <v/>
      </c>
      <c r="E15" s="29">
        <f>IF(ROW()-4-Inputs!$B$24&gt;=1,INDEX($C$5:$C$764,ROW()-4-Inputs!$B$24),0)</f>
        <v/>
      </c>
      <c r="F15" s="29">
        <f>F14+C15</f>
        <v/>
      </c>
      <c r="G15" s="29">
        <f>IF(A15&gt;=Inputs!$B$32,$F$764,MIN(IF(Inputs!$B$28="",1E+15,Inputs!$B$28),(1-Inputs!$B$26)*IF(ROW()-4-Inputs!$B$27&gt;=1,INDEX($F$5:$F$764,ROW()-4-Inputs!$B$27),0)))</f>
        <v/>
      </c>
      <c r="H15" s="29">
        <f>G15-G14</f>
        <v/>
      </c>
      <c r="I15" s="29">
        <f>IF(A15=Inputs!$B$32,$F$764,0)</f>
        <v/>
      </c>
      <c r="J15" s="29">
        <f>CHOOSE(Inputs!$B$37,E15,H15,I15)</f>
        <v/>
      </c>
      <c r="K15" s="29">
        <f>K14+J15-D15</f>
        <v/>
      </c>
      <c r="L15" s="29">
        <f>L14+E15-D15</f>
        <v/>
      </c>
      <c r="M15" s="29">
        <f>M14+H15-D15</f>
        <v/>
      </c>
      <c r="N15" s="29">
        <f>N14+I15-D15</f>
        <v/>
      </c>
      <c r="O15" s="29">
        <f>IF(MONTH(A15)&lt;&gt;MONTH(A14),K15,MIN(O14,K15))</f>
        <v/>
      </c>
      <c r="P15" s="29">
        <f>IF(MONTH(A15)&lt;&gt;MONTH(A14),L15,MIN(P14,L15))</f>
        <v/>
      </c>
      <c r="Q15" s="29">
        <f>IF(MONTH(A15)&lt;&gt;MONTH(A14),M15,MIN(Q14,M15))</f>
        <v/>
      </c>
      <c r="R15" s="29">
        <f>IF(MONTH(A15)&lt;&gt;MONTH(A14),N15,MIN(R14,N15))</f>
        <v/>
      </c>
    </row>
    <row r="16">
      <c r="A16" s="27">
        <f>A15+1</f>
        <v/>
      </c>
      <c r="B16" s="28">
        <f>Inputs!$B$9*(IF(AND((A16-Inputs!$B$8)&gt;=0,(A16-Inputs!$B$8)&lt;=13),Inputs!$B$16/14,0)+IF(AND((A16-Inputs!$B$8)&gt;=14,(A16-Inputs!$B$8)&lt;=Inputs!$B$35-15),Inputs!$B$18/MAX(1,Inputs!$B$35-28),0)+IF(AND((A16-Inputs!$B$8)&gt;=Inputs!$B$35-14,(A16-Inputs!$B$8)&lt;=Inputs!$B$35-1,(A16-Inputs!$B$8)&gt;=14),Inputs!$B$17/14,0))</f>
        <v/>
      </c>
      <c r="C16" s="29">
        <f>B16*Inputs!$B$10</f>
        <v/>
      </c>
      <c r="D16" s="29">
        <f>SUMIFS(Outflows!$C$5:$C$64,Outflows!$A$5:$A$64,A16)</f>
        <v/>
      </c>
      <c r="E16" s="29">
        <f>IF(ROW()-4-Inputs!$B$24&gt;=1,INDEX($C$5:$C$764,ROW()-4-Inputs!$B$24),0)</f>
        <v/>
      </c>
      <c r="F16" s="29">
        <f>F15+C16</f>
        <v/>
      </c>
      <c r="G16" s="29">
        <f>IF(A16&gt;=Inputs!$B$32,$F$764,MIN(IF(Inputs!$B$28="",1E+15,Inputs!$B$28),(1-Inputs!$B$26)*IF(ROW()-4-Inputs!$B$27&gt;=1,INDEX($F$5:$F$764,ROW()-4-Inputs!$B$27),0)))</f>
        <v/>
      </c>
      <c r="H16" s="29">
        <f>G16-G15</f>
        <v/>
      </c>
      <c r="I16" s="29">
        <f>IF(A16=Inputs!$B$32,$F$764,0)</f>
        <v/>
      </c>
      <c r="J16" s="29">
        <f>CHOOSE(Inputs!$B$37,E16,H16,I16)</f>
        <v/>
      </c>
      <c r="K16" s="29">
        <f>K15+J16-D16</f>
        <v/>
      </c>
      <c r="L16" s="29">
        <f>L15+E16-D16</f>
        <v/>
      </c>
      <c r="M16" s="29">
        <f>M15+H16-D16</f>
        <v/>
      </c>
      <c r="N16" s="29">
        <f>N15+I16-D16</f>
        <v/>
      </c>
      <c r="O16" s="29">
        <f>IF(MONTH(A16)&lt;&gt;MONTH(A15),K16,MIN(O15,K16))</f>
        <v/>
      </c>
      <c r="P16" s="29">
        <f>IF(MONTH(A16)&lt;&gt;MONTH(A15),L16,MIN(P15,L16))</f>
        <v/>
      </c>
      <c r="Q16" s="29">
        <f>IF(MONTH(A16)&lt;&gt;MONTH(A15),M16,MIN(Q15,M16))</f>
        <v/>
      </c>
      <c r="R16" s="29">
        <f>IF(MONTH(A16)&lt;&gt;MONTH(A15),N16,MIN(R15,N16))</f>
        <v/>
      </c>
    </row>
    <row r="17">
      <c r="A17" s="27">
        <f>A16+1</f>
        <v/>
      </c>
      <c r="B17" s="28">
        <f>Inputs!$B$9*(IF(AND((A17-Inputs!$B$8)&gt;=0,(A17-Inputs!$B$8)&lt;=13),Inputs!$B$16/14,0)+IF(AND((A17-Inputs!$B$8)&gt;=14,(A17-Inputs!$B$8)&lt;=Inputs!$B$35-15),Inputs!$B$18/MAX(1,Inputs!$B$35-28),0)+IF(AND((A17-Inputs!$B$8)&gt;=Inputs!$B$35-14,(A17-Inputs!$B$8)&lt;=Inputs!$B$35-1,(A17-Inputs!$B$8)&gt;=14),Inputs!$B$17/14,0))</f>
        <v/>
      </c>
      <c r="C17" s="29">
        <f>B17*Inputs!$B$10</f>
        <v/>
      </c>
      <c r="D17" s="29">
        <f>SUMIFS(Outflows!$C$5:$C$64,Outflows!$A$5:$A$64,A17)</f>
        <v/>
      </c>
      <c r="E17" s="29">
        <f>IF(ROW()-4-Inputs!$B$24&gt;=1,INDEX($C$5:$C$764,ROW()-4-Inputs!$B$24),0)</f>
        <v/>
      </c>
      <c r="F17" s="29">
        <f>F16+C17</f>
        <v/>
      </c>
      <c r="G17" s="29">
        <f>IF(A17&gt;=Inputs!$B$32,$F$764,MIN(IF(Inputs!$B$28="",1E+15,Inputs!$B$28),(1-Inputs!$B$26)*IF(ROW()-4-Inputs!$B$27&gt;=1,INDEX($F$5:$F$764,ROW()-4-Inputs!$B$27),0)))</f>
        <v/>
      </c>
      <c r="H17" s="29">
        <f>G17-G16</f>
        <v/>
      </c>
      <c r="I17" s="29">
        <f>IF(A17=Inputs!$B$32,$F$764,0)</f>
        <v/>
      </c>
      <c r="J17" s="29">
        <f>CHOOSE(Inputs!$B$37,E17,H17,I17)</f>
        <v/>
      </c>
      <c r="K17" s="29">
        <f>K16+J17-D17</f>
        <v/>
      </c>
      <c r="L17" s="29">
        <f>L16+E17-D17</f>
        <v/>
      </c>
      <c r="M17" s="29">
        <f>M16+H17-D17</f>
        <v/>
      </c>
      <c r="N17" s="29">
        <f>N16+I17-D17</f>
        <v/>
      </c>
      <c r="O17" s="29">
        <f>IF(MONTH(A17)&lt;&gt;MONTH(A16),K17,MIN(O16,K17))</f>
        <v/>
      </c>
      <c r="P17" s="29">
        <f>IF(MONTH(A17)&lt;&gt;MONTH(A16),L17,MIN(P16,L17))</f>
        <v/>
      </c>
      <c r="Q17" s="29">
        <f>IF(MONTH(A17)&lt;&gt;MONTH(A16),M17,MIN(Q16,M17))</f>
        <v/>
      </c>
      <c r="R17" s="29">
        <f>IF(MONTH(A17)&lt;&gt;MONTH(A16),N17,MIN(R16,N17))</f>
        <v/>
      </c>
    </row>
    <row r="18">
      <c r="A18" s="27">
        <f>A17+1</f>
        <v/>
      </c>
      <c r="B18" s="28">
        <f>Inputs!$B$9*(IF(AND((A18-Inputs!$B$8)&gt;=0,(A18-Inputs!$B$8)&lt;=13),Inputs!$B$16/14,0)+IF(AND((A18-Inputs!$B$8)&gt;=14,(A18-Inputs!$B$8)&lt;=Inputs!$B$35-15),Inputs!$B$18/MAX(1,Inputs!$B$35-28),0)+IF(AND((A18-Inputs!$B$8)&gt;=Inputs!$B$35-14,(A18-Inputs!$B$8)&lt;=Inputs!$B$35-1,(A18-Inputs!$B$8)&gt;=14),Inputs!$B$17/14,0))</f>
        <v/>
      </c>
      <c r="C18" s="29">
        <f>B18*Inputs!$B$10</f>
        <v/>
      </c>
      <c r="D18" s="29">
        <f>SUMIFS(Outflows!$C$5:$C$64,Outflows!$A$5:$A$64,A18)</f>
        <v/>
      </c>
      <c r="E18" s="29">
        <f>IF(ROW()-4-Inputs!$B$24&gt;=1,INDEX($C$5:$C$764,ROW()-4-Inputs!$B$24),0)</f>
        <v/>
      </c>
      <c r="F18" s="29">
        <f>F17+C18</f>
        <v/>
      </c>
      <c r="G18" s="29">
        <f>IF(A18&gt;=Inputs!$B$32,$F$764,MIN(IF(Inputs!$B$28="",1E+15,Inputs!$B$28),(1-Inputs!$B$26)*IF(ROW()-4-Inputs!$B$27&gt;=1,INDEX($F$5:$F$764,ROW()-4-Inputs!$B$27),0)))</f>
        <v/>
      </c>
      <c r="H18" s="29">
        <f>G18-G17</f>
        <v/>
      </c>
      <c r="I18" s="29">
        <f>IF(A18=Inputs!$B$32,$F$764,0)</f>
        <v/>
      </c>
      <c r="J18" s="29">
        <f>CHOOSE(Inputs!$B$37,E18,H18,I18)</f>
        <v/>
      </c>
      <c r="K18" s="29">
        <f>K17+J18-D18</f>
        <v/>
      </c>
      <c r="L18" s="29">
        <f>L17+E18-D18</f>
        <v/>
      </c>
      <c r="M18" s="29">
        <f>M17+H18-D18</f>
        <v/>
      </c>
      <c r="N18" s="29">
        <f>N17+I18-D18</f>
        <v/>
      </c>
      <c r="O18" s="29">
        <f>IF(MONTH(A18)&lt;&gt;MONTH(A17),K18,MIN(O17,K18))</f>
        <v/>
      </c>
      <c r="P18" s="29">
        <f>IF(MONTH(A18)&lt;&gt;MONTH(A17),L18,MIN(P17,L18))</f>
        <v/>
      </c>
      <c r="Q18" s="29">
        <f>IF(MONTH(A18)&lt;&gt;MONTH(A17),M18,MIN(Q17,M18))</f>
        <v/>
      </c>
      <c r="R18" s="29">
        <f>IF(MONTH(A18)&lt;&gt;MONTH(A17),N18,MIN(R17,N18))</f>
        <v/>
      </c>
    </row>
    <row r="19">
      <c r="A19" s="27">
        <f>A18+1</f>
        <v/>
      </c>
      <c r="B19" s="28">
        <f>Inputs!$B$9*(IF(AND((A19-Inputs!$B$8)&gt;=0,(A19-Inputs!$B$8)&lt;=13),Inputs!$B$16/14,0)+IF(AND((A19-Inputs!$B$8)&gt;=14,(A19-Inputs!$B$8)&lt;=Inputs!$B$35-15),Inputs!$B$18/MAX(1,Inputs!$B$35-28),0)+IF(AND((A19-Inputs!$B$8)&gt;=Inputs!$B$35-14,(A19-Inputs!$B$8)&lt;=Inputs!$B$35-1,(A19-Inputs!$B$8)&gt;=14),Inputs!$B$17/14,0))</f>
        <v/>
      </c>
      <c r="C19" s="29">
        <f>B19*Inputs!$B$10</f>
        <v/>
      </c>
      <c r="D19" s="29">
        <f>SUMIFS(Outflows!$C$5:$C$64,Outflows!$A$5:$A$64,A19)</f>
        <v/>
      </c>
      <c r="E19" s="29">
        <f>IF(ROW()-4-Inputs!$B$24&gt;=1,INDEX($C$5:$C$764,ROW()-4-Inputs!$B$24),0)</f>
        <v/>
      </c>
      <c r="F19" s="29">
        <f>F18+C19</f>
        <v/>
      </c>
      <c r="G19" s="29">
        <f>IF(A19&gt;=Inputs!$B$32,$F$764,MIN(IF(Inputs!$B$28="",1E+15,Inputs!$B$28),(1-Inputs!$B$26)*IF(ROW()-4-Inputs!$B$27&gt;=1,INDEX($F$5:$F$764,ROW()-4-Inputs!$B$27),0)))</f>
        <v/>
      </c>
      <c r="H19" s="29">
        <f>G19-G18</f>
        <v/>
      </c>
      <c r="I19" s="29">
        <f>IF(A19=Inputs!$B$32,$F$764,0)</f>
        <v/>
      </c>
      <c r="J19" s="29">
        <f>CHOOSE(Inputs!$B$37,E19,H19,I19)</f>
        <v/>
      </c>
      <c r="K19" s="29">
        <f>K18+J19-D19</f>
        <v/>
      </c>
      <c r="L19" s="29">
        <f>L18+E19-D19</f>
        <v/>
      </c>
      <c r="M19" s="29">
        <f>M18+H19-D19</f>
        <v/>
      </c>
      <c r="N19" s="29">
        <f>N18+I19-D19</f>
        <v/>
      </c>
      <c r="O19" s="29">
        <f>IF(MONTH(A19)&lt;&gt;MONTH(A18),K19,MIN(O18,K19))</f>
        <v/>
      </c>
      <c r="P19" s="29">
        <f>IF(MONTH(A19)&lt;&gt;MONTH(A18),L19,MIN(P18,L19))</f>
        <v/>
      </c>
      <c r="Q19" s="29">
        <f>IF(MONTH(A19)&lt;&gt;MONTH(A18),M19,MIN(Q18,M19))</f>
        <v/>
      </c>
      <c r="R19" s="29">
        <f>IF(MONTH(A19)&lt;&gt;MONTH(A18),N19,MIN(R18,N19))</f>
        <v/>
      </c>
    </row>
    <row r="20">
      <c r="A20" s="27">
        <f>A19+1</f>
        <v/>
      </c>
      <c r="B20" s="28">
        <f>Inputs!$B$9*(IF(AND((A20-Inputs!$B$8)&gt;=0,(A20-Inputs!$B$8)&lt;=13),Inputs!$B$16/14,0)+IF(AND((A20-Inputs!$B$8)&gt;=14,(A20-Inputs!$B$8)&lt;=Inputs!$B$35-15),Inputs!$B$18/MAX(1,Inputs!$B$35-28),0)+IF(AND((A20-Inputs!$B$8)&gt;=Inputs!$B$35-14,(A20-Inputs!$B$8)&lt;=Inputs!$B$35-1,(A20-Inputs!$B$8)&gt;=14),Inputs!$B$17/14,0))</f>
        <v/>
      </c>
      <c r="C20" s="29">
        <f>B20*Inputs!$B$10</f>
        <v/>
      </c>
      <c r="D20" s="29">
        <f>SUMIFS(Outflows!$C$5:$C$64,Outflows!$A$5:$A$64,A20)</f>
        <v/>
      </c>
      <c r="E20" s="29">
        <f>IF(ROW()-4-Inputs!$B$24&gt;=1,INDEX($C$5:$C$764,ROW()-4-Inputs!$B$24),0)</f>
        <v/>
      </c>
      <c r="F20" s="29">
        <f>F19+C20</f>
        <v/>
      </c>
      <c r="G20" s="29">
        <f>IF(A20&gt;=Inputs!$B$32,$F$764,MIN(IF(Inputs!$B$28="",1E+15,Inputs!$B$28),(1-Inputs!$B$26)*IF(ROW()-4-Inputs!$B$27&gt;=1,INDEX($F$5:$F$764,ROW()-4-Inputs!$B$27),0)))</f>
        <v/>
      </c>
      <c r="H20" s="29">
        <f>G20-G19</f>
        <v/>
      </c>
      <c r="I20" s="29">
        <f>IF(A20=Inputs!$B$32,$F$764,0)</f>
        <v/>
      </c>
      <c r="J20" s="29">
        <f>CHOOSE(Inputs!$B$37,E20,H20,I20)</f>
        <v/>
      </c>
      <c r="K20" s="29">
        <f>K19+J20-D20</f>
        <v/>
      </c>
      <c r="L20" s="29">
        <f>L19+E20-D20</f>
        <v/>
      </c>
      <c r="M20" s="29">
        <f>M19+H20-D20</f>
        <v/>
      </c>
      <c r="N20" s="29">
        <f>N19+I20-D20</f>
        <v/>
      </c>
      <c r="O20" s="29">
        <f>IF(MONTH(A20)&lt;&gt;MONTH(A19),K20,MIN(O19,K20))</f>
        <v/>
      </c>
      <c r="P20" s="29">
        <f>IF(MONTH(A20)&lt;&gt;MONTH(A19),L20,MIN(P19,L20))</f>
        <v/>
      </c>
      <c r="Q20" s="29">
        <f>IF(MONTH(A20)&lt;&gt;MONTH(A19),M20,MIN(Q19,M20))</f>
        <v/>
      </c>
      <c r="R20" s="29">
        <f>IF(MONTH(A20)&lt;&gt;MONTH(A19),N20,MIN(R19,N20))</f>
        <v/>
      </c>
    </row>
    <row r="21">
      <c r="A21" s="27">
        <f>A20+1</f>
        <v/>
      </c>
      <c r="B21" s="28">
        <f>Inputs!$B$9*(IF(AND((A21-Inputs!$B$8)&gt;=0,(A21-Inputs!$B$8)&lt;=13),Inputs!$B$16/14,0)+IF(AND((A21-Inputs!$B$8)&gt;=14,(A21-Inputs!$B$8)&lt;=Inputs!$B$35-15),Inputs!$B$18/MAX(1,Inputs!$B$35-28),0)+IF(AND((A21-Inputs!$B$8)&gt;=Inputs!$B$35-14,(A21-Inputs!$B$8)&lt;=Inputs!$B$35-1,(A21-Inputs!$B$8)&gt;=14),Inputs!$B$17/14,0))</f>
        <v/>
      </c>
      <c r="C21" s="29">
        <f>B21*Inputs!$B$10</f>
        <v/>
      </c>
      <c r="D21" s="29">
        <f>SUMIFS(Outflows!$C$5:$C$64,Outflows!$A$5:$A$64,A21)</f>
        <v/>
      </c>
      <c r="E21" s="29">
        <f>IF(ROW()-4-Inputs!$B$24&gt;=1,INDEX($C$5:$C$764,ROW()-4-Inputs!$B$24),0)</f>
        <v/>
      </c>
      <c r="F21" s="29">
        <f>F20+C21</f>
        <v/>
      </c>
      <c r="G21" s="29">
        <f>IF(A21&gt;=Inputs!$B$32,$F$764,MIN(IF(Inputs!$B$28="",1E+15,Inputs!$B$28),(1-Inputs!$B$26)*IF(ROW()-4-Inputs!$B$27&gt;=1,INDEX($F$5:$F$764,ROW()-4-Inputs!$B$27),0)))</f>
        <v/>
      </c>
      <c r="H21" s="29">
        <f>G21-G20</f>
        <v/>
      </c>
      <c r="I21" s="29">
        <f>IF(A21=Inputs!$B$32,$F$764,0)</f>
        <v/>
      </c>
      <c r="J21" s="29">
        <f>CHOOSE(Inputs!$B$37,E21,H21,I21)</f>
        <v/>
      </c>
      <c r="K21" s="29">
        <f>K20+J21-D21</f>
        <v/>
      </c>
      <c r="L21" s="29">
        <f>L20+E21-D21</f>
        <v/>
      </c>
      <c r="M21" s="29">
        <f>M20+H21-D21</f>
        <v/>
      </c>
      <c r="N21" s="29">
        <f>N20+I21-D21</f>
        <v/>
      </c>
      <c r="O21" s="29">
        <f>IF(MONTH(A21)&lt;&gt;MONTH(A20),K21,MIN(O20,K21))</f>
        <v/>
      </c>
      <c r="P21" s="29">
        <f>IF(MONTH(A21)&lt;&gt;MONTH(A20),L21,MIN(P20,L21))</f>
        <v/>
      </c>
      <c r="Q21" s="29">
        <f>IF(MONTH(A21)&lt;&gt;MONTH(A20),M21,MIN(Q20,M21))</f>
        <v/>
      </c>
      <c r="R21" s="29">
        <f>IF(MONTH(A21)&lt;&gt;MONTH(A20),N21,MIN(R20,N21))</f>
        <v/>
      </c>
    </row>
    <row r="22">
      <c r="A22" s="27">
        <f>A21+1</f>
        <v/>
      </c>
      <c r="B22" s="28">
        <f>Inputs!$B$9*(IF(AND((A22-Inputs!$B$8)&gt;=0,(A22-Inputs!$B$8)&lt;=13),Inputs!$B$16/14,0)+IF(AND((A22-Inputs!$B$8)&gt;=14,(A22-Inputs!$B$8)&lt;=Inputs!$B$35-15),Inputs!$B$18/MAX(1,Inputs!$B$35-28),0)+IF(AND((A22-Inputs!$B$8)&gt;=Inputs!$B$35-14,(A22-Inputs!$B$8)&lt;=Inputs!$B$35-1,(A22-Inputs!$B$8)&gt;=14),Inputs!$B$17/14,0))</f>
        <v/>
      </c>
      <c r="C22" s="29">
        <f>B22*Inputs!$B$10</f>
        <v/>
      </c>
      <c r="D22" s="29">
        <f>SUMIFS(Outflows!$C$5:$C$64,Outflows!$A$5:$A$64,A22)</f>
        <v/>
      </c>
      <c r="E22" s="29">
        <f>IF(ROW()-4-Inputs!$B$24&gt;=1,INDEX($C$5:$C$764,ROW()-4-Inputs!$B$24),0)</f>
        <v/>
      </c>
      <c r="F22" s="29">
        <f>F21+C22</f>
        <v/>
      </c>
      <c r="G22" s="29">
        <f>IF(A22&gt;=Inputs!$B$32,$F$764,MIN(IF(Inputs!$B$28="",1E+15,Inputs!$B$28),(1-Inputs!$B$26)*IF(ROW()-4-Inputs!$B$27&gt;=1,INDEX($F$5:$F$764,ROW()-4-Inputs!$B$27),0)))</f>
        <v/>
      </c>
      <c r="H22" s="29">
        <f>G22-G21</f>
        <v/>
      </c>
      <c r="I22" s="29">
        <f>IF(A22=Inputs!$B$32,$F$764,0)</f>
        <v/>
      </c>
      <c r="J22" s="29">
        <f>CHOOSE(Inputs!$B$37,E22,H22,I22)</f>
        <v/>
      </c>
      <c r="K22" s="29">
        <f>K21+J22-D22</f>
        <v/>
      </c>
      <c r="L22" s="29">
        <f>L21+E22-D22</f>
        <v/>
      </c>
      <c r="M22" s="29">
        <f>M21+H22-D22</f>
        <v/>
      </c>
      <c r="N22" s="29">
        <f>N21+I22-D22</f>
        <v/>
      </c>
      <c r="O22" s="29">
        <f>IF(MONTH(A22)&lt;&gt;MONTH(A21),K22,MIN(O21,K22))</f>
        <v/>
      </c>
      <c r="P22" s="29">
        <f>IF(MONTH(A22)&lt;&gt;MONTH(A21),L22,MIN(P21,L22))</f>
        <v/>
      </c>
      <c r="Q22" s="29">
        <f>IF(MONTH(A22)&lt;&gt;MONTH(A21),M22,MIN(Q21,M22))</f>
        <v/>
      </c>
      <c r="R22" s="29">
        <f>IF(MONTH(A22)&lt;&gt;MONTH(A21),N22,MIN(R21,N22))</f>
        <v/>
      </c>
    </row>
    <row r="23">
      <c r="A23" s="27">
        <f>A22+1</f>
        <v/>
      </c>
      <c r="B23" s="28">
        <f>Inputs!$B$9*(IF(AND((A23-Inputs!$B$8)&gt;=0,(A23-Inputs!$B$8)&lt;=13),Inputs!$B$16/14,0)+IF(AND((A23-Inputs!$B$8)&gt;=14,(A23-Inputs!$B$8)&lt;=Inputs!$B$35-15),Inputs!$B$18/MAX(1,Inputs!$B$35-28),0)+IF(AND((A23-Inputs!$B$8)&gt;=Inputs!$B$35-14,(A23-Inputs!$B$8)&lt;=Inputs!$B$35-1,(A23-Inputs!$B$8)&gt;=14),Inputs!$B$17/14,0))</f>
        <v/>
      </c>
      <c r="C23" s="29">
        <f>B23*Inputs!$B$10</f>
        <v/>
      </c>
      <c r="D23" s="29">
        <f>SUMIFS(Outflows!$C$5:$C$64,Outflows!$A$5:$A$64,A23)</f>
        <v/>
      </c>
      <c r="E23" s="29">
        <f>IF(ROW()-4-Inputs!$B$24&gt;=1,INDEX($C$5:$C$764,ROW()-4-Inputs!$B$24),0)</f>
        <v/>
      </c>
      <c r="F23" s="29">
        <f>F22+C23</f>
        <v/>
      </c>
      <c r="G23" s="29">
        <f>IF(A23&gt;=Inputs!$B$32,$F$764,MIN(IF(Inputs!$B$28="",1E+15,Inputs!$B$28),(1-Inputs!$B$26)*IF(ROW()-4-Inputs!$B$27&gt;=1,INDEX($F$5:$F$764,ROW()-4-Inputs!$B$27),0)))</f>
        <v/>
      </c>
      <c r="H23" s="29">
        <f>G23-G22</f>
        <v/>
      </c>
      <c r="I23" s="29">
        <f>IF(A23=Inputs!$B$32,$F$764,0)</f>
        <v/>
      </c>
      <c r="J23" s="29">
        <f>CHOOSE(Inputs!$B$37,E23,H23,I23)</f>
        <v/>
      </c>
      <c r="K23" s="29">
        <f>K22+J23-D23</f>
        <v/>
      </c>
      <c r="L23" s="29">
        <f>L22+E23-D23</f>
        <v/>
      </c>
      <c r="M23" s="29">
        <f>M22+H23-D23</f>
        <v/>
      </c>
      <c r="N23" s="29">
        <f>N22+I23-D23</f>
        <v/>
      </c>
      <c r="O23" s="29">
        <f>IF(MONTH(A23)&lt;&gt;MONTH(A22),K23,MIN(O22,K23))</f>
        <v/>
      </c>
      <c r="P23" s="29">
        <f>IF(MONTH(A23)&lt;&gt;MONTH(A22),L23,MIN(P22,L23))</f>
        <v/>
      </c>
      <c r="Q23" s="29">
        <f>IF(MONTH(A23)&lt;&gt;MONTH(A22),M23,MIN(Q22,M23))</f>
        <v/>
      </c>
      <c r="R23" s="29">
        <f>IF(MONTH(A23)&lt;&gt;MONTH(A22),N23,MIN(R22,N23))</f>
        <v/>
      </c>
    </row>
    <row r="24">
      <c r="A24" s="27">
        <f>A23+1</f>
        <v/>
      </c>
      <c r="B24" s="28">
        <f>Inputs!$B$9*(IF(AND((A24-Inputs!$B$8)&gt;=0,(A24-Inputs!$B$8)&lt;=13),Inputs!$B$16/14,0)+IF(AND((A24-Inputs!$B$8)&gt;=14,(A24-Inputs!$B$8)&lt;=Inputs!$B$35-15),Inputs!$B$18/MAX(1,Inputs!$B$35-28),0)+IF(AND((A24-Inputs!$B$8)&gt;=Inputs!$B$35-14,(A24-Inputs!$B$8)&lt;=Inputs!$B$35-1,(A24-Inputs!$B$8)&gt;=14),Inputs!$B$17/14,0))</f>
        <v/>
      </c>
      <c r="C24" s="29">
        <f>B24*Inputs!$B$10</f>
        <v/>
      </c>
      <c r="D24" s="29">
        <f>SUMIFS(Outflows!$C$5:$C$64,Outflows!$A$5:$A$64,A24)</f>
        <v/>
      </c>
      <c r="E24" s="29">
        <f>IF(ROW()-4-Inputs!$B$24&gt;=1,INDEX($C$5:$C$764,ROW()-4-Inputs!$B$24),0)</f>
        <v/>
      </c>
      <c r="F24" s="29">
        <f>F23+C24</f>
        <v/>
      </c>
      <c r="G24" s="29">
        <f>IF(A24&gt;=Inputs!$B$32,$F$764,MIN(IF(Inputs!$B$28="",1E+15,Inputs!$B$28),(1-Inputs!$B$26)*IF(ROW()-4-Inputs!$B$27&gt;=1,INDEX($F$5:$F$764,ROW()-4-Inputs!$B$27),0)))</f>
        <v/>
      </c>
      <c r="H24" s="29">
        <f>G24-G23</f>
        <v/>
      </c>
      <c r="I24" s="29">
        <f>IF(A24=Inputs!$B$32,$F$764,0)</f>
        <v/>
      </c>
      <c r="J24" s="29">
        <f>CHOOSE(Inputs!$B$37,E24,H24,I24)</f>
        <v/>
      </c>
      <c r="K24" s="29">
        <f>K23+J24-D24</f>
        <v/>
      </c>
      <c r="L24" s="29">
        <f>L23+E24-D24</f>
        <v/>
      </c>
      <c r="M24" s="29">
        <f>M23+H24-D24</f>
        <v/>
      </c>
      <c r="N24" s="29">
        <f>N23+I24-D24</f>
        <v/>
      </c>
      <c r="O24" s="29">
        <f>IF(MONTH(A24)&lt;&gt;MONTH(A23),K24,MIN(O23,K24))</f>
        <v/>
      </c>
      <c r="P24" s="29">
        <f>IF(MONTH(A24)&lt;&gt;MONTH(A23),L24,MIN(P23,L24))</f>
        <v/>
      </c>
      <c r="Q24" s="29">
        <f>IF(MONTH(A24)&lt;&gt;MONTH(A23),M24,MIN(Q23,M24))</f>
        <v/>
      </c>
      <c r="R24" s="29">
        <f>IF(MONTH(A24)&lt;&gt;MONTH(A23),N24,MIN(R23,N24))</f>
        <v/>
      </c>
    </row>
    <row r="25">
      <c r="A25" s="27">
        <f>A24+1</f>
        <v/>
      </c>
      <c r="B25" s="28">
        <f>Inputs!$B$9*(IF(AND((A25-Inputs!$B$8)&gt;=0,(A25-Inputs!$B$8)&lt;=13),Inputs!$B$16/14,0)+IF(AND((A25-Inputs!$B$8)&gt;=14,(A25-Inputs!$B$8)&lt;=Inputs!$B$35-15),Inputs!$B$18/MAX(1,Inputs!$B$35-28),0)+IF(AND((A25-Inputs!$B$8)&gt;=Inputs!$B$35-14,(A25-Inputs!$B$8)&lt;=Inputs!$B$35-1,(A25-Inputs!$B$8)&gt;=14),Inputs!$B$17/14,0))</f>
        <v/>
      </c>
      <c r="C25" s="29">
        <f>B25*Inputs!$B$10</f>
        <v/>
      </c>
      <c r="D25" s="29">
        <f>SUMIFS(Outflows!$C$5:$C$64,Outflows!$A$5:$A$64,A25)</f>
        <v/>
      </c>
      <c r="E25" s="29">
        <f>IF(ROW()-4-Inputs!$B$24&gt;=1,INDEX($C$5:$C$764,ROW()-4-Inputs!$B$24),0)</f>
        <v/>
      </c>
      <c r="F25" s="29">
        <f>F24+C25</f>
        <v/>
      </c>
      <c r="G25" s="29">
        <f>IF(A25&gt;=Inputs!$B$32,$F$764,MIN(IF(Inputs!$B$28="",1E+15,Inputs!$B$28),(1-Inputs!$B$26)*IF(ROW()-4-Inputs!$B$27&gt;=1,INDEX($F$5:$F$764,ROW()-4-Inputs!$B$27),0)))</f>
        <v/>
      </c>
      <c r="H25" s="29">
        <f>G25-G24</f>
        <v/>
      </c>
      <c r="I25" s="29">
        <f>IF(A25=Inputs!$B$32,$F$764,0)</f>
        <v/>
      </c>
      <c r="J25" s="29">
        <f>CHOOSE(Inputs!$B$37,E25,H25,I25)</f>
        <v/>
      </c>
      <c r="K25" s="29">
        <f>K24+J25-D25</f>
        <v/>
      </c>
      <c r="L25" s="29">
        <f>L24+E25-D25</f>
        <v/>
      </c>
      <c r="M25" s="29">
        <f>M24+H25-D25</f>
        <v/>
      </c>
      <c r="N25" s="29">
        <f>N24+I25-D25</f>
        <v/>
      </c>
      <c r="O25" s="29">
        <f>IF(MONTH(A25)&lt;&gt;MONTH(A24),K25,MIN(O24,K25))</f>
        <v/>
      </c>
      <c r="P25" s="29">
        <f>IF(MONTH(A25)&lt;&gt;MONTH(A24),L25,MIN(P24,L25))</f>
        <v/>
      </c>
      <c r="Q25" s="29">
        <f>IF(MONTH(A25)&lt;&gt;MONTH(A24),M25,MIN(Q24,M25))</f>
        <v/>
      </c>
      <c r="R25" s="29">
        <f>IF(MONTH(A25)&lt;&gt;MONTH(A24),N25,MIN(R24,N25))</f>
        <v/>
      </c>
    </row>
    <row r="26">
      <c r="A26" s="27">
        <f>A25+1</f>
        <v/>
      </c>
      <c r="B26" s="28">
        <f>Inputs!$B$9*(IF(AND((A26-Inputs!$B$8)&gt;=0,(A26-Inputs!$B$8)&lt;=13),Inputs!$B$16/14,0)+IF(AND((A26-Inputs!$B$8)&gt;=14,(A26-Inputs!$B$8)&lt;=Inputs!$B$35-15),Inputs!$B$18/MAX(1,Inputs!$B$35-28),0)+IF(AND((A26-Inputs!$B$8)&gt;=Inputs!$B$35-14,(A26-Inputs!$B$8)&lt;=Inputs!$B$35-1,(A26-Inputs!$B$8)&gt;=14),Inputs!$B$17/14,0))</f>
        <v/>
      </c>
      <c r="C26" s="29">
        <f>B26*Inputs!$B$10</f>
        <v/>
      </c>
      <c r="D26" s="29">
        <f>SUMIFS(Outflows!$C$5:$C$64,Outflows!$A$5:$A$64,A26)</f>
        <v/>
      </c>
      <c r="E26" s="29">
        <f>IF(ROW()-4-Inputs!$B$24&gt;=1,INDEX($C$5:$C$764,ROW()-4-Inputs!$B$24),0)</f>
        <v/>
      </c>
      <c r="F26" s="29">
        <f>F25+C26</f>
        <v/>
      </c>
      <c r="G26" s="29">
        <f>IF(A26&gt;=Inputs!$B$32,$F$764,MIN(IF(Inputs!$B$28="",1E+15,Inputs!$B$28),(1-Inputs!$B$26)*IF(ROW()-4-Inputs!$B$27&gt;=1,INDEX($F$5:$F$764,ROW()-4-Inputs!$B$27),0)))</f>
        <v/>
      </c>
      <c r="H26" s="29">
        <f>G26-G25</f>
        <v/>
      </c>
      <c r="I26" s="29">
        <f>IF(A26=Inputs!$B$32,$F$764,0)</f>
        <v/>
      </c>
      <c r="J26" s="29">
        <f>CHOOSE(Inputs!$B$37,E26,H26,I26)</f>
        <v/>
      </c>
      <c r="K26" s="29">
        <f>K25+J26-D26</f>
        <v/>
      </c>
      <c r="L26" s="29">
        <f>L25+E26-D26</f>
        <v/>
      </c>
      <c r="M26" s="29">
        <f>M25+H26-D26</f>
        <v/>
      </c>
      <c r="N26" s="29">
        <f>N25+I26-D26</f>
        <v/>
      </c>
      <c r="O26" s="29">
        <f>IF(MONTH(A26)&lt;&gt;MONTH(A25),K26,MIN(O25,K26))</f>
        <v/>
      </c>
      <c r="P26" s="29">
        <f>IF(MONTH(A26)&lt;&gt;MONTH(A25),L26,MIN(P25,L26))</f>
        <v/>
      </c>
      <c r="Q26" s="29">
        <f>IF(MONTH(A26)&lt;&gt;MONTH(A25),M26,MIN(Q25,M26))</f>
        <v/>
      </c>
      <c r="R26" s="29">
        <f>IF(MONTH(A26)&lt;&gt;MONTH(A25),N26,MIN(R25,N26))</f>
        <v/>
      </c>
    </row>
    <row r="27">
      <c r="A27" s="27">
        <f>A26+1</f>
        <v/>
      </c>
      <c r="B27" s="28">
        <f>Inputs!$B$9*(IF(AND((A27-Inputs!$B$8)&gt;=0,(A27-Inputs!$B$8)&lt;=13),Inputs!$B$16/14,0)+IF(AND((A27-Inputs!$B$8)&gt;=14,(A27-Inputs!$B$8)&lt;=Inputs!$B$35-15),Inputs!$B$18/MAX(1,Inputs!$B$35-28),0)+IF(AND((A27-Inputs!$B$8)&gt;=Inputs!$B$35-14,(A27-Inputs!$B$8)&lt;=Inputs!$B$35-1,(A27-Inputs!$B$8)&gt;=14),Inputs!$B$17/14,0))</f>
        <v/>
      </c>
      <c r="C27" s="29">
        <f>B27*Inputs!$B$10</f>
        <v/>
      </c>
      <c r="D27" s="29">
        <f>SUMIFS(Outflows!$C$5:$C$64,Outflows!$A$5:$A$64,A27)</f>
        <v/>
      </c>
      <c r="E27" s="29">
        <f>IF(ROW()-4-Inputs!$B$24&gt;=1,INDEX($C$5:$C$764,ROW()-4-Inputs!$B$24),0)</f>
        <v/>
      </c>
      <c r="F27" s="29">
        <f>F26+C27</f>
        <v/>
      </c>
      <c r="G27" s="29">
        <f>IF(A27&gt;=Inputs!$B$32,$F$764,MIN(IF(Inputs!$B$28="",1E+15,Inputs!$B$28),(1-Inputs!$B$26)*IF(ROW()-4-Inputs!$B$27&gt;=1,INDEX($F$5:$F$764,ROW()-4-Inputs!$B$27),0)))</f>
        <v/>
      </c>
      <c r="H27" s="29">
        <f>G27-G26</f>
        <v/>
      </c>
      <c r="I27" s="29">
        <f>IF(A27=Inputs!$B$32,$F$764,0)</f>
        <v/>
      </c>
      <c r="J27" s="29">
        <f>CHOOSE(Inputs!$B$37,E27,H27,I27)</f>
        <v/>
      </c>
      <c r="K27" s="29">
        <f>K26+J27-D27</f>
        <v/>
      </c>
      <c r="L27" s="29">
        <f>L26+E27-D27</f>
        <v/>
      </c>
      <c r="M27" s="29">
        <f>M26+H27-D27</f>
        <v/>
      </c>
      <c r="N27" s="29">
        <f>N26+I27-D27</f>
        <v/>
      </c>
      <c r="O27" s="29">
        <f>IF(MONTH(A27)&lt;&gt;MONTH(A26),K27,MIN(O26,K27))</f>
        <v/>
      </c>
      <c r="P27" s="29">
        <f>IF(MONTH(A27)&lt;&gt;MONTH(A26),L27,MIN(P26,L27))</f>
        <v/>
      </c>
      <c r="Q27" s="29">
        <f>IF(MONTH(A27)&lt;&gt;MONTH(A26),M27,MIN(Q26,M27))</f>
        <v/>
      </c>
      <c r="R27" s="29">
        <f>IF(MONTH(A27)&lt;&gt;MONTH(A26),N27,MIN(R26,N27))</f>
        <v/>
      </c>
    </row>
    <row r="28">
      <c r="A28" s="27">
        <f>A27+1</f>
        <v/>
      </c>
      <c r="B28" s="28">
        <f>Inputs!$B$9*(IF(AND((A28-Inputs!$B$8)&gt;=0,(A28-Inputs!$B$8)&lt;=13),Inputs!$B$16/14,0)+IF(AND((A28-Inputs!$B$8)&gt;=14,(A28-Inputs!$B$8)&lt;=Inputs!$B$35-15),Inputs!$B$18/MAX(1,Inputs!$B$35-28),0)+IF(AND((A28-Inputs!$B$8)&gt;=Inputs!$B$35-14,(A28-Inputs!$B$8)&lt;=Inputs!$B$35-1,(A28-Inputs!$B$8)&gt;=14),Inputs!$B$17/14,0))</f>
        <v/>
      </c>
      <c r="C28" s="29">
        <f>B28*Inputs!$B$10</f>
        <v/>
      </c>
      <c r="D28" s="29">
        <f>SUMIFS(Outflows!$C$5:$C$64,Outflows!$A$5:$A$64,A28)</f>
        <v/>
      </c>
      <c r="E28" s="29">
        <f>IF(ROW()-4-Inputs!$B$24&gt;=1,INDEX($C$5:$C$764,ROW()-4-Inputs!$B$24),0)</f>
        <v/>
      </c>
      <c r="F28" s="29">
        <f>F27+C28</f>
        <v/>
      </c>
      <c r="G28" s="29">
        <f>IF(A28&gt;=Inputs!$B$32,$F$764,MIN(IF(Inputs!$B$28="",1E+15,Inputs!$B$28),(1-Inputs!$B$26)*IF(ROW()-4-Inputs!$B$27&gt;=1,INDEX($F$5:$F$764,ROW()-4-Inputs!$B$27),0)))</f>
        <v/>
      </c>
      <c r="H28" s="29">
        <f>G28-G27</f>
        <v/>
      </c>
      <c r="I28" s="29">
        <f>IF(A28=Inputs!$B$32,$F$764,0)</f>
        <v/>
      </c>
      <c r="J28" s="29">
        <f>CHOOSE(Inputs!$B$37,E28,H28,I28)</f>
        <v/>
      </c>
      <c r="K28" s="29">
        <f>K27+J28-D28</f>
        <v/>
      </c>
      <c r="L28" s="29">
        <f>L27+E28-D28</f>
        <v/>
      </c>
      <c r="M28" s="29">
        <f>M27+H28-D28</f>
        <v/>
      </c>
      <c r="N28" s="29">
        <f>N27+I28-D28</f>
        <v/>
      </c>
      <c r="O28" s="29">
        <f>IF(MONTH(A28)&lt;&gt;MONTH(A27),K28,MIN(O27,K28))</f>
        <v/>
      </c>
      <c r="P28" s="29">
        <f>IF(MONTH(A28)&lt;&gt;MONTH(A27),L28,MIN(P27,L28))</f>
        <v/>
      </c>
      <c r="Q28" s="29">
        <f>IF(MONTH(A28)&lt;&gt;MONTH(A27),M28,MIN(Q27,M28))</f>
        <v/>
      </c>
      <c r="R28" s="29">
        <f>IF(MONTH(A28)&lt;&gt;MONTH(A27),N28,MIN(R27,N28))</f>
        <v/>
      </c>
    </row>
    <row r="29">
      <c r="A29" s="27">
        <f>A28+1</f>
        <v/>
      </c>
      <c r="B29" s="28">
        <f>Inputs!$B$9*(IF(AND((A29-Inputs!$B$8)&gt;=0,(A29-Inputs!$B$8)&lt;=13),Inputs!$B$16/14,0)+IF(AND((A29-Inputs!$B$8)&gt;=14,(A29-Inputs!$B$8)&lt;=Inputs!$B$35-15),Inputs!$B$18/MAX(1,Inputs!$B$35-28),0)+IF(AND((A29-Inputs!$B$8)&gt;=Inputs!$B$35-14,(A29-Inputs!$B$8)&lt;=Inputs!$B$35-1,(A29-Inputs!$B$8)&gt;=14),Inputs!$B$17/14,0))</f>
        <v/>
      </c>
      <c r="C29" s="29">
        <f>B29*Inputs!$B$10</f>
        <v/>
      </c>
      <c r="D29" s="29">
        <f>SUMIFS(Outflows!$C$5:$C$64,Outflows!$A$5:$A$64,A29)</f>
        <v/>
      </c>
      <c r="E29" s="29">
        <f>IF(ROW()-4-Inputs!$B$24&gt;=1,INDEX($C$5:$C$764,ROW()-4-Inputs!$B$24),0)</f>
        <v/>
      </c>
      <c r="F29" s="29">
        <f>F28+C29</f>
        <v/>
      </c>
      <c r="G29" s="29">
        <f>IF(A29&gt;=Inputs!$B$32,$F$764,MIN(IF(Inputs!$B$28="",1E+15,Inputs!$B$28),(1-Inputs!$B$26)*IF(ROW()-4-Inputs!$B$27&gt;=1,INDEX($F$5:$F$764,ROW()-4-Inputs!$B$27),0)))</f>
        <v/>
      </c>
      <c r="H29" s="29">
        <f>G29-G28</f>
        <v/>
      </c>
      <c r="I29" s="29">
        <f>IF(A29=Inputs!$B$32,$F$764,0)</f>
        <v/>
      </c>
      <c r="J29" s="29">
        <f>CHOOSE(Inputs!$B$37,E29,H29,I29)</f>
        <v/>
      </c>
      <c r="K29" s="29">
        <f>K28+J29-D29</f>
        <v/>
      </c>
      <c r="L29" s="29">
        <f>L28+E29-D29</f>
        <v/>
      </c>
      <c r="M29" s="29">
        <f>M28+H29-D29</f>
        <v/>
      </c>
      <c r="N29" s="29">
        <f>N28+I29-D29</f>
        <v/>
      </c>
      <c r="O29" s="29">
        <f>IF(MONTH(A29)&lt;&gt;MONTH(A28),K29,MIN(O28,K29))</f>
        <v/>
      </c>
      <c r="P29" s="29">
        <f>IF(MONTH(A29)&lt;&gt;MONTH(A28),L29,MIN(P28,L29))</f>
        <v/>
      </c>
      <c r="Q29" s="29">
        <f>IF(MONTH(A29)&lt;&gt;MONTH(A28),M29,MIN(Q28,M29))</f>
        <v/>
      </c>
      <c r="R29" s="29">
        <f>IF(MONTH(A29)&lt;&gt;MONTH(A28),N29,MIN(R28,N29))</f>
        <v/>
      </c>
    </row>
    <row r="30">
      <c r="A30" s="27">
        <f>A29+1</f>
        <v/>
      </c>
      <c r="B30" s="28">
        <f>Inputs!$B$9*(IF(AND((A30-Inputs!$B$8)&gt;=0,(A30-Inputs!$B$8)&lt;=13),Inputs!$B$16/14,0)+IF(AND((A30-Inputs!$B$8)&gt;=14,(A30-Inputs!$B$8)&lt;=Inputs!$B$35-15),Inputs!$B$18/MAX(1,Inputs!$B$35-28),0)+IF(AND((A30-Inputs!$B$8)&gt;=Inputs!$B$35-14,(A30-Inputs!$B$8)&lt;=Inputs!$B$35-1,(A30-Inputs!$B$8)&gt;=14),Inputs!$B$17/14,0))</f>
        <v/>
      </c>
      <c r="C30" s="29">
        <f>B30*Inputs!$B$10</f>
        <v/>
      </c>
      <c r="D30" s="29">
        <f>SUMIFS(Outflows!$C$5:$C$64,Outflows!$A$5:$A$64,A30)</f>
        <v/>
      </c>
      <c r="E30" s="29">
        <f>IF(ROW()-4-Inputs!$B$24&gt;=1,INDEX($C$5:$C$764,ROW()-4-Inputs!$B$24),0)</f>
        <v/>
      </c>
      <c r="F30" s="29">
        <f>F29+C30</f>
        <v/>
      </c>
      <c r="G30" s="29">
        <f>IF(A30&gt;=Inputs!$B$32,$F$764,MIN(IF(Inputs!$B$28="",1E+15,Inputs!$B$28),(1-Inputs!$B$26)*IF(ROW()-4-Inputs!$B$27&gt;=1,INDEX($F$5:$F$764,ROW()-4-Inputs!$B$27),0)))</f>
        <v/>
      </c>
      <c r="H30" s="29">
        <f>G30-G29</f>
        <v/>
      </c>
      <c r="I30" s="29">
        <f>IF(A30=Inputs!$B$32,$F$764,0)</f>
        <v/>
      </c>
      <c r="J30" s="29">
        <f>CHOOSE(Inputs!$B$37,E30,H30,I30)</f>
        <v/>
      </c>
      <c r="K30" s="29">
        <f>K29+J30-D30</f>
        <v/>
      </c>
      <c r="L30" s="29">
        <f>L29+E30-D30</f>
        <v/>
      </c>
      <c r="M30" s="29">
        <f>M29+H30-D30</f>
        <v/>
      </c>
      <c r="N30" s="29">
        <f>N29+I30-D30</f>
        <v/>
      </c>
      <c r="O30" s="29">
        <f>IF(MONTH(A30)&lt;&gt;MONTH(A29),K30,MIN(O29,K30))</f>
        <v/>
      </c>
      <c r="P30" s="29">
        <f>IF(MONTH(A30)&lt;&gt;MONTH(A29),L30,MIN(P29,L30))</f>
        <v/>
      </c>
      <c r="Q30" s="29">
        <f>IF(MONTH(A30)&lt;&gt;MONTH(A29),M30,MIN(Q29,M30))</f>
        <v/>
      </c>
      <c r="R30" s="29">
        <f>IF(MONTH(A30)&lt;&gt;MONTH(A29),N30,MIN(R29,N30))</f>
        <v/>
      </c>
    </row>
    <row r="31">
      <c r="A31" s="27">
        <f>A30+1</f>
        <v/>
      </c>
      <c r="B31" s="28">
        <f>Inputs!$B$9*(IF(AND((A31-Inputs!$B$8)&gt;=0,(A31-Inputs!$B$8)&lt;=13),Inputs!$B$16/14,0)+IF(AND((A31-Inputs!$B$8)&gt;=14,(A31-Inputs!$B$8)&lt;=Inputs!$B$35-15),Inputs!$B$18/MAX(1,Inputs!$B$35-28),0)+IF(AND((A31-Inputs!$B$8)&gt;=Inputs!$B$35-14,(A31-Inputs!$B$8)&lt;=Inputs!$B$35-1,(A31-Inputs!$B$8)&gt;=14),Inputs!$B$17/14,0))</f>
        <v/>
      </c>
      <c r="C31" s="29">
        <f>B31*Inputs!$B$10</f>
        <v/>
      </c>
      <c r="D31" s="29">
        <f>SUMIFS(Outflows!$C$5:$C$64,Outflows!$A$5:$A$64,A31)</f>
        <v/>
      </c>
      <c r="E31" s="29">
        <f>IF(ROW()-4-Inputs!$B$24&gt;=1,INDEX($C$5:$C$764,ROW()-4-Inputs!$B$24),0)</f>
        <v/>
      </c>
      <c r="F31" s="29">
        <f>F30+C31</f>
        <v/>
      </c>
      <c r="G31" s="29">
        <f>IF(A31&gt;=Inputs!$B$32,$F$764,MIN(IF(Inputs!$B$28="",1E+15,Inputs!$B$28),(1-Inputs!$B$26)*IF(ROW()-4-Inputs!$B$27&gt;=1,INDEX($F$5:$F$764,ROW()-4-Inputs!$B$27),0)))</f>
        <v/>
      </c>
      <c r="H31" s="29">
        <f>G31-G30</f>
        <v/>
      </c>
      <c r="I31" s="29">
        <f>IF(A31=Inputs!$B$32,$F$764,0)</f>
        <v/>
      </c>
      <c r="J31" s="29">
        <f>CHOOSE(Inputs!$B$37,E31,H31,I31)</f>
        <v/>
      </c>
      <c r="K31" s="29">
        <f>K30+J31-D31</f>
        <v/>
      </c>
      <c r="L31" s="29">
        <f>L30+E31-D31</f>
        <v/>
      </c>
      <c r="M31" s="29">
        <f>M30+H31-D31</f>
        <v/>
      </c>
      <c r="N31" s="29">
        <f>N30+I31-D31</f>
        <v/>
      </c>
      <c r="O31" s="29">
        <f>IF(MONTH(A31)&lt;&gt;MONTH(A30),K31,MIN(O30,K31))</f>
        <v/>
      </c>
      <c r="P31" s="29">
        <f>IF(MONTH(A31)&lt;&gt;MONTH(A30),L31,MIN(P30,L31))</f>
        <v/>
      </c>
      <c r="Q31" s="29">
        <f>IF(MONTH(A31)&lt;&gt;MONTH(A30),M31,MIN(Q30,M31))</f>
        <v/>
      </c>
      <c r="R31" s="29">
        <f>IF(MONTH(A31)&lt;&gt;MONTH(A30),N31,MIN(R30,N31))</f>
        <v/>
      </c>
    </row>
    <row r="32">
      <c r="A32" s="27">
        <f>A31+1</f>
        <v/>
      </c>
      <c r="B32" s="28">
        <f>Inputs!$B$9*(IF(AND((A32-Inputs!$B$8)&gt;=0,(A32-Inputs!$B$8)&lt;=13),Inputs!$B$16/14,0)+IF(AND((A32-Inputs!$B$8)&gt;=14,(A32-Inputs!$B$8)&lt;=Inputs!$B$35-15),Inputs!$B$18/MAX(1,Inputs!$B$35-28),0)+IF(AND((A32-Inputs!$B$8)&gt;=Inputs!$B$35-14,(A32-Inputs!$B$8)&lt;=Inputs!$B$35-1,(A32-Inputs!$B$8)&gt;=14),Inputs!$B$17/14,0))</f>
        <v/>
      </c>
      <c r="C32" s="29">
        <f>B32*Inputs!$B$10</f>
        <v/>
      </c>
      <c r="D32" s="29">
        <f>SUMIFS(Outflows!$C$5:$C$64,Outflows!$A$5:$A$64,A32)</f>
        <v/>
      </c>
      <c r="E32" s="29">
        <f>IF(ROW()-4-Inputs!$B$24&gt;=1,INDEX($C$5:$C$764,ROW()-4-Inputs!$B$24),0)</f>
        <v/>
      </c>
      <c r="F32" s="29">
        <f>F31+C32</f>
        <v/>
      </c>
      <c r="G32" s="29">
        <f>IF(A32&gt;=Inputs!$B$32,$F$764,MIN(IF(Inputs!$B$28="",1E+15,Inputs!$B$28),(1-Inputs!$B$26)*IF(ROW()-4-Inputs!$B$27&gt;=1,INDEX($F$5:$F$764,ROW()-4-Inputs!$B$27),0)))</f>
        <v/>
      </c>
      <c r="H32" s="29">
        <f>G32-G31</f>
        <v/>
      </c>
      <c r="I32" s="29">
        <f>IF(A32=Inputs!$B$32,$F$764,0)</f>
        <v/>
      </c>
      <c r="J32" s="29">
        <f>CHOOSE(Inputs!$B$37,E32,H32,I32)</f>
        <v/>
      </c>
      <c r="K32" s="29">
        <f>K31+J32-D32</f>
        <v/>
      </c>
      <c r="L32" s="29">
        <f>L31+E32-D32</f>
        <v/>
      </c>
      <c r="M32" s="29">
        <f>M31+H32-D32</f>
        <v/>
      </c>
      <c r="N32" s="29">
        <f>N31+I32-D32</f>
        <v/>
      </c>
      <c r="O32" s="29">
        <f>IF(MONTH(A32)&lt;&gt;MONTH(A31),K32,MIN(O31,K32))</f>
        <v/>
      </c>
      <c r="P32" s="29">
        <f>IF(MONTH(A32)&lt;&gt;MONTH(A31),L32,MIN(P31,L32))</f>
        <v/>
      </c>
      <c r="Q32" s="29">
        <f>IF(MONTH(A32)&lt;&gt;MONTH(A31),M32,MIN(Q31,M32))</f>
        <v/>
      </c>
      <c r="R32" s="29">
        <f>IF(MONTH(A32)&lt;&gt;MONTH(A31),N32,MIN(R31,N32))</f>
        <v/>
      </c>
    </row>
    <row r="33">
      <c r="A33" s="27">
        <f>A32+1</f>
        <v/>
      </c>
      <c r="B33" s="28">
        <f>Inputs!$B$9*(IF(AND((A33-Inputs!$B$8)&gt;=0,(A33-Inputs!$B$8)&lt;=13),Inputs!$B$16/14,0)+IF(AND((A33-Inputs!$B$8)&gt;=14,(A33-Inputs!$B$8)&lt;=Inputs!$B$35-15),Inputs!$B$18/MAX(1,Inputs!$B$35-28),0)+IF(AND((A33-Inputs!$B$8)&gt;=Inputs!$B$35-14,(A33-Inputs!$B$8)&lt;=Inputs!$B$35-1,(A33-Inputs!$B$8)&gt;=14),Inputs!$B$17/14,0))</f>
        <v/>
      </c>
      <c r="C33" s="29">
        <f>B33*Inputs!$B$10</f>
        <v/>
      </c>
      <c r="D33" s="29">
        <f>SUMIFS(Outflows!$C$5:$C$64,Outflows!$A$5:$A$64,A33)</f>
        <v/>
      </c>
      <c r="E33" s="29">
        <f>IF(ROW()-4-Inputs!$B$24&gt;=1,INDEX($C$5:$C$764,ROW()-4-Inputs!$B$24),0)</f>
        <v/>
      </c>
      <c r="F33" s="29">
        <f>F32+C33</f>
        <v/>
      </c>
      <c r="G33" s="29">
        <f>IF(A33&gt;=Inputs!$B$32,$F$764,MIN(IF(Inputs!$B$28="",1E+15,Inputs!$B$28),(1-Inputs!$B$26)*IF(ROW()-4-Inputs!$B$27&gt;=1,INDEX($F$5:$F$764,ROW()-4-Inputs!$B$27),0)))</f>
        <v/>
      </c>
      <c r="H33" s="29">
        <f>G33-G32</f>
        <v/>
      </c>
      <c r="I33" s="29">
        <f>IF(A33=Inputs!$B$32,$F$764,0)</f>
        <v/>
      </c>
      <c r="J33" s="29">
        <f>CHOOSE(Inputs!$B$37,E33,H33,I33)</f>
        <v/>
      </c>
      <c r="K33" s="29">
        <f>K32+J33-D33</f>
        <v/>
      </c>
      <c r="L33" s="29">
        <f>L32+E33-D33</f>
        <v/>
      </c>
      <c r="M33" s="29">
        <f>M32+H33-D33</f>
        <v/>
      </c>
      <c r="N33" s="29">
        <f>N32+I33-D33</f>
        <v/>
      </c>
      <c r="O33" s="29">
        <f>IF(MONTH(A33)&lt;&gt;MONTH(A32),K33,MIN(O32,K33))</f>
        <v/>
      </c>
      <c r="P33" s="29">
        <f>IF(MONTH(A33)&lt;&gt;MONTH(A32),L33,MIN(P32,L33))</f>
        <v/>
      </c>
      <c r="Q33" s="29">
        <f>IF(MONTH(A33)&lt;&gt;MONTH(A32),M33,MIN(Q32,M33))</f>
        <v/>
      </c>
      <c r="R33" s="29">
        <f>IF(MONTH(A33)&lt;&gt;MONTH(A32),N33,MIN(R32,N33))</f>
        <v/>
      </c>
    </row>
    <row r="34">
      <c r="A34" s="27">
        <f>A33+1</f>
        <v/>
      </c>
      <c r="B34" s="28">
        <f>Inputs!$B$9*(IF(AND((A34-Inputs!$B$8)&gt;=0,(A34-Inputs!$B$8)&lt;=13),Inputs!$B$16/14,0)+IF(AND((A34-Inputs!$B$8)&gt;=14,(A34-Inputs!$B$8)&lt;=Inputs!$B$35-15),Inputs!$B$18/MAX(1,Inputs!$B$35-28),0)+IF(AND((A34-Inputs!$B$8)&gt;=Inputs!$B$35-14,(A34-Inputs!$B$8)&lt;=Inputs!$B$35-1,(A34-Inputs!$B$8)&gt;=14),Inputs!$B$17/14,0))</f>
        <v/>
      </c>
      <c r="C34" s="29">
        <f>B34*Inputs!$B$10</f>
        <v/>
      </c>
      <c r="D34" s="29">
        <f>SUMIFS(Outflows!$C$5:$C$64,Outflows!$A$5:$A$64,A34)</f>
        <v/>
      </c>
      <c r="E34" s="29">
        <f>IF(ROW()-4-Inputs!$B$24&gt;=1,INDEX($C$5:$C$764,ROW()-4-Inputs!$B$24),0)</f>
        <v/>
      </c>
      <c r="F34" s="29">
        <f>F33+C34</f>
        <v/>
      </c>
      <c r="G34" s="29">
        <f>IF(A34&gt;=Inputs!$B$32,$F$764,MIN(IF(Inputs!$B$28="",1E+15,Inputs!$B$28),(1-Inputs!$B$26)*IF(ROW()-4-Inputs!$B$27&gt;=1,INDEX($F$5:$F$764,ROW()-4-Inputs!$B$27),0)))</f>
        <v/>
      </c>
      <c r="H34" s="29">
        <f>G34-G33</f>
        <v/>
      </c>
      <c r="I34" s="29">
        <f>IF(A34=Inputs!$B$32,$F$764,0)</f>
        <v/>
      </c>
      <c r="J34" s="29">
        <f>CHOOSE(Inputs!$B$37,E34,H34,I34)</f>
        <v/>
      </c>
      <c r="K34" s="29">
        <f>K33+J34-D34</f>
        <v/>
      </c>
      <c r="L34" s="29">
        <f>L33+E34-D34</f>
        <v/>
      </c>
      <c r="M34" s="29">
        <f>M33+H34-D34</f>
        <v/>
      </c>
      <c r="N34" s="29">
        <f>N33+I34-D34</f>
        <v/>
      </c>
      <c r="O34" s="29">
        <f>IF(MONTH(A34)&lt;&gt;MONTH(A33),K34,MIN(O33,K34))</f>
        <v/>
      </c>
      <c r="P34" s="29">
        <f>IF(MONTH(A34)&lt;&gt;MONTH(A33),L34,MIN(P33,L34))</f>
        <v/>
      </c>
      <c r="Q34" s="29">
        <f>IF(MONTH(A34)&lt;&gt;MONTH(A33),M34,MIN(Q33,M34))</f>
        <v/>
      </c>
      <c r="R34" s="29">
        <f>IF(MONTH(A34)&lt;&gt;MONTH(A33),N34,MIN(R33,N34))</f>
        <v/>
      </c>
    </row>
    <row r="35">
      <c r="A35" s="27">
        <f>A34+1</f>
        <v/>
      </c>
      <c r="B35" s="28">
        <f>Inputs!$B$9*(IF(AND((A35-Inputs!$B$8)&gt;=0,(A35-Inputs!$B$8)&lt;=13),Inputs!$B$16/14,0)+IF(AND((A35-Inputs!$B$8)&gt;=14,(A35-Inputs!$B$8)&lt;=Inputs!$B$35-15),Inputs!$B$18/MAX(1,Inputs!$B$35-28),0)+IF(AND((A35-Inputs!$B$8)&gt;=Inputs!$B$35-14,(A35-Inputs!$B$8)&lt;=Inputs!$B$35-1,(A35-Inputs!$B$8)&gt;=14),Inputs!$B$17/14,0))</f>
        <v/>
      </c>
      <c r="C35" s="29">
        <f>B35*Inputs!$B$10</f>
        <v/>
      </c>
      <c r="D35" s="29">
        <f>SUMIFS(Outflows!$C$5:$C$64,Outflows!$A$5:$A$64,A35)</f>
        <v/>
      </c>
      <c r="E35" s="29">
        <f>IF(ROW()-4-Inputs!$B$24&gt;=1,INDEX($C$5:$C$764,ROW()-4-Inputs!$B$24),0)</f>
        <v/>
      </c>
      <c r="F35" s="29">
        <f>F34+C35</f>
        <v/>
      </c>
      <c r="G35" s="29">
        <f>IF(A35&gt;=Inputs!$B$32,$F$764,MIN(IF(Inputs!$B$28="",1E+15,Inputs!$B$28),(1-Inputs!$B$26)*IF(ROW()-4-Inputs!$B$27&gt;=1,INDEX($F$5:$F$764,ROW()-4-Inputs!$B$27),0)))</f>
        <v/>
      </c>
      <c r="H35" s="29">
        <f>G35-G34</f>
        <v/>
      </c>
      <c r="I35" s="29">
        <f>IF(A35=Inputs!$B$32,$F$764,0)</f>
        <v/>
      </c>
      <c r="J35" s="29">
        <f>CHOOSE(Inputs!$B$37,E35,H35,I35)</f>
        <v/>
      </c>
      <c r="K35" s="29">
        <f>K34+J35-D35</f>
        <v/>
      </c>
      <c r="L35" s="29">
        <f>L34+E35-D35</f>
        <v/>
      </c>
      <c r="M35" s="29">
        <f>M34+H35-D35</f>
        <v/>
      </c>
      <c r="N35" s="29">
        <f>N34+I35-D35</f>
        <v/>
      </c>
      <c r="O35" s="29">
        <f>IF(MONTH(A35)&lt;&gt;MONTH(A34),K35,MIN(O34,K35))</f>
        <v/>
      </c>
      <c r="P35" s="29">
        <f>IF(MONTH(A35)&lt;&gt;MONTH(A34),L35,MIN(P34,L35))</f>
        <v/>
      </c>
      <c r="Q35" s="29">
        <f>IF(MONTH(A35)&lt;&gt;MONTH(A34),M35,MIN(Q34,M35))</f>
        <v/>
      </c>
      <c r="R35" s="29">
        <f>IF(MONTH(A35)&lt;&gt;MONTH(A34),N35,MIN(R34,N35))</f>
        <v/>
      </c>
    </row>
    <row r="36">
      <c r="A36" s="27">
        <f>A35+1</f>
        <v/>
      </c>
      <c r="B36" s="28">
        <f>Inputs!$B$9*(IF(AND((A36-Inputs!$B$8)&gt;=0,(A36-Inputs!$B$8)&lt;=13),Inputs!$B$16/14,0)+IF(AND((A36-Inputs!$B$8)&gt;=14,(A36-Inputs!$B$8)&lt;=Inputs!$B$35-15),Inputs!$B$18/MAX(1,Inputs!$B$35-28),0)+IF(AND((A36-Inputs!$B$8)&gt;=Inputs!$B$35-14,(A36-Inputs!$B$8)&lt;=Inputs!$B$35-1,(A36-Inputs!$B$8)&gt;=14),Inputs!$B$17/14,0))</f>
        <v/>
      </c>
      <c r="C36" s="29">
        <f>B36*Inputs!$B$10</f>
        <v/>
      </c>
      <c r="D36" s="29">
        <f>SUMIFS(Outflows!$C$5:$C$64,Outflows!$A$5:$A$64,A36)</f>
        <v/>
      </c>
      <c r="E36" s="29">
        <f>IF(ROW()-4-Inputs!$B$24&gt;=1,INDEX($C$5:$C$764,ROW()-4-Inputs!$B$24),0)</f>
        <v/>
      </c>
      <c r="F36" s="29">
        <f>F35+C36</f>
        <v/>
      </c>
      <c r="G36" s="29">
        <f>IF(A36&gt;=Inputs!$B$32,$F$764,MIN(IF(Inputs!$B$28="",1E+15,Inputs!$B$28),(1-Inputs!$B$26)*IF(ROW()-4-Inputs!$B$27&gt;=1,INDEX($F$5:$F$764,ROW()-4-Inputs!$B$27),0)))</f>
        <v/>
      </c>
      <c r="H36" s="29">
        <f>G36-G35</f>
        <v/>
      </c>
      <c r="I36" s="29">
        <f>IF(A36=Inputs!$B$32,$F$764,0)</f>
        <v/>
      </c>
      <c r="J36" s="29">
        <f>CHOOSE(Inputs!$B$37,E36,H36,I36)</f>
        <v/>
      </c>
      <c r="K36" s="29">
        <f>K35+J36-D36</f>
        <v/>
      </c>
      <c r="L36" s="29">
        <f>L35+E36-D36</f>
        <v/>
      </c>
      <c r="M36" s="29">
        <f>M35+H36-D36</f>
        <v/>
      </c>
      <c r="N36" s="29">
        <f>N35+I36-D36</f>
        <v/>
      </c>
      <c r="O36" s="29">
        <f>IF(MONTH(A36)&lt;&gt;MONTH(A35),K36,MIN(O35,K36))</f>
        <v/>
      </c>
      <c r="P36" s="29">
        <f>IF(MONTH(A36)&lt;&gt;MONTH(A35),L36,MIN(P35,L36))</f>
        <v/>
      </c>
      <c r="Q36" s="29">
        <f>IF(MONTH(A36)&lt;&gt;MONTH(A35),M36,MIN(Q35,M36))</f>
        <v/>
      </c>
      <c r="R36" s="29">
        <f>IF(MONTH(A36)&lt;&gt;MONTH(A35),N36,MIN(R35,N36))</f>
        <v/>
      </c>
    </row>
    <row r="37">
      <c r="A37" s="27">
        <f>A36+1</f>
        <v/>
      </c>
      <c r="B37" s="28">
        <f>Inputs!$B$9*(IF(AND((A37-Inputs!$B$8)&gt;=0,(A37-Inputs!$B$8)&lt;=13),Inputs!$B$16/14,0)+IF(AND((A37-Inputs!$B$8)&gt;=14,(A37-Inputs!$B$8)&lt;=Inputs!$B$35-15),Inputs!$B$18/MAX(1,Inputs!$B$35-28),0)+IF(AND((A37-Inputs!$B$8)&gt;=Inputs!$B$35-14,(A37-Inputs!$B$8)&lt;=Inputs!$B$35-1,(A37-Inputs!$B$8)&gt;=14),Inputs!$B$17/14,0))</f>
        <v/>
      </c>
      <c r="C37" s="29">
        <f>B37*Inputs!$B$10</f>
        <v/>
      </c>
      <c r="D37" s="29">
        <f>SUMIFS(Outflows!$C$5:$C$64,Outflows!$A$5:$A$64,A37)</f>
        <v/>
      </c>
      <c r="E37" s="29">
        <f>IF(ROW()-4-Inputs!$B$24&gt;=1,INDEX($C$5:$C$764,ROW()-4-Inputs!$B$24),0)</f>
        <v/>
      </c>
      <c r="F37" s="29">
        <f>F36+C37</f>
        <v/>
      </c>
      <c r="G37" s="29">
        <f>IF(A37&gt;=Inputs!$B$32,$F$764,MIN(IF(Inputs!$B$28="",1E+15,Inputs!$B$28),(1-Inputs!$B$26)*IF(ROW()-4-Inputs!$B$27&gt;=1,INDEX($F$5:$F$764,ROW()-4-Inputs!$B$27),0)))</f>
        <v/>
      </c>
      <c r="H37" s="29">
        <f>G37-G36</f>
        <v/>
      </c>
      <c r="I37" s="29">
        <f>IF(A37=Inputs!$B$32,$F$764,0)</f>
        <v/>
      </c>
      <c r="J37" s="29">
        <f>CHOOSE(Inputs!$B$37,E37,H37,I37)</f>
        <v/>
      </c>
      <c r="K37" s="29">
        <f>K36+J37-D37</f>
        <v/>
      </c>
      <c r="L37" s="29">
        <f>L36+E37-D37</f>
        <v/>
      </c>
      <c r="M37" s="29">
        <f>M36+H37-D37</f>
        <v/>
      </c>
      <c r="N37" s="29">
        <f>N36+I37-D37</f>
        <v/>
      </c>
      <c r="O37" s="29">
        <f>IF(MONTH(A37)&lt;&gt;MONTH(A36),K37,MIN(O36,K37))</f>
        <v/>
      </c>
      <c r="P37" s="29">
        <f>IF(MONTH(A37)&lt;&gt;MONTH(A36),L37,MIN(P36,L37))</f>
        <v/>
      </c>
      <c r="Q37" s="29">
        <f>IF(MONTH(A37)&lt;&gt;MONTH(A36),M37,MIN(Q36,M37))</f>
        <v/>
      </c>
      <c r="R37" s="29">
        <f>IF(MONTH(A37)&lt;&gt;MONTH(A36),N37,MIN(R36,N37))</f>
        <v/>
      </c>
    </row>
    <row r="38">
      <c r="A38" s="27">
        <f>A37+1</f>
        <v/>
      </c>
      <c r="B38" s="28">
        <f>Inputs!$B$9*(IF(AND((A38-Inputs!$B$8)&gt;=0,(A38-Inputs!$B$8)&lt;=13),Inputs!$B$16/14,0)+IF(AND((A38-Inputs!$B$8)&gt;=14,(A38-Inputs!$B$8)&lt;=Inputs!$B$35-15),Inputs!$B$18/MAX(1,Inputs!$B$35-28),0)+IF(AND((A38-Inputs!$B$8)&gt;=Inputs!$B$35-14,(A38-Inputs!$B$8)&lt;=Inputs!$B$35-1,(A38-Inputs!$B$8)&gt;=14),Inputs!$B$17/14,0))</f>
        <v/>
      </c>
      <c r="C38" s="29">
        <f>B38*Inputs!$B$10</f>
        <v/>
      </c>
      <c r="D38" s="29">
        <f>SUMIFS(Outflows!$C$5:$C$64,Outflows!$A$5:$A$64,A38)</f>
        <v/>
      </c>
      <c r="E38" s="29">
        <f>IF(ROW()-4-Inputs!$B$24&gt;=1,INDEX($C$5:$C$764,ROW()-4-Inputs!$B$24),0)</f>
        <v/>
      </c>
      <c r="F38" s="29">
        <f>F37+C38</f>
        <v/>
      </c>
      <c r="G38" s="29">
        <f>IF(A38&gt;=Inputs!$B$32,$F$764,MIN(IF(Inputs!$B$28="",1E+15,Inputs!$B$28),(1-Inputs!$B$26)*IF(ROW()-4-Inputs!$B$27&gt;=1,INDEX($F$5:$F$764,ROW()-4-Inputs!$B$27),0)))</f>
        <v/>
      </c>
      <c r="H38" s="29">
        <f>G38-G37</f>
        <v/>
      </c>
      <c r="I38" s="29">
        <f>IF(A38=Inputs!$B$32,$F$764,0)</f>
        <v/>
      </c>
      <c r="J38" s="29">
        <f>CHOOSE(Inputs!$B$37,E38,H38,I38)</f>
        <v/>
      </c>
      <c r="K38" s="29">
        <f>K37+J38-D38</f>
        <v/>
      </c>
      <c r="L38" s="29">
        <f>L37+E38-D38</f>
        <v/>
      </c>
      <c r="M38" s="29">
        <f>M37+H38-D38</f>
        <v/>
      </c>
      <c r="N38" s="29">
        <f>N37+I38-D38</f>
        <v/>
      </c>
      <c r="O38" s="29">
        <f>IF(MONTH(A38)&lt;&gt;MONTH(A37),K38,MIN(O37,K38))</f>
        <v/>
      </c>
      <c r="P38" s="29">
        <f>IF(MONTH(A38)&lt;&gt;MONTH(A37),L38,MIN(P37,L38))</f>
        <v/>
      </c>
      <c r="Q38" s="29">
        <f>IF(MONTH(A38)&lt;&gt;MONTH(A37),M38,MIN(Q37,M38))</f>
        <v/>
      </c>
      <c r="R38" s="29">
        <f>IF(MONTH(A38)&lt;&gt;MONTH(A37),N38,MIN(R37,N38))</f>
        <v/>
      </c>
    </row>
    <row r="39">
      <c r="A39" s="27">
        <f>A38+1</f>
        <v/>
      </c>
      <c r="B39" s="28">
        <f>Inputs!$B$9*(IF(AND((A39-Inputs!$B$8)&gt;=0,(A39-Inputs!$B$8)&lt;=13),Inputs!$B$16/14,0)+IF(AND((A39-Inputs!$B$8)&gt;=14,(A39-Inputs!$B$8)&lt;=Inputs!$B$35-15),Inputs!$B$18/MAX(1,Inputs!$B$35-28),0)+IF(AND((A39-Inputs!$B$8)&gt;=Inputs!$B$35-14,(A39-Inputs!$B$8)&lt;=Inputs!$B$35-1,(A39-Inputs!$B$8)&gt;=14),Inputs!$B$17/14,0))</f>
        <v/>
      </c>
      <c r="C39" s="29">
        <f>B39*Inputs!$B$10</f>
        <v/>
      </c>
      <c r="D39" s="29">
        <f>SUMIFS(Outflows!$C$5:$C$64,Outflows!$A$5:$A$64,A39)</f>
        <v/>
      </c>
      <c r="E39" s="29">
        <f>IF(ROW()-4-Inputs!$B$24&gt;=1,INDEX($C$5:$C$764,ROW()-4-Inputs!$B$24),0)</f>
        <v/>
      </c>
      <c r="F39" s="29">
        <f>F38+C39</f>
        <v/>
      </c>
      <c r="G39" s="29">
        <f>IF(A39&gt;=Inputs!$B$32,$F$764,MIN(IF(Inputs!$B$28="",1E+15,Inputs!$B$28),(1-Inputs!$B$26)*IF(ROW()-4-Inputs!$B$27&gt;=1,INDEX($F$5:$F$764,ROW()-4-Inputs!$B$27),0)))</f>
        <v/>
      </c>
      <c r="H39" s="29">
        <f>G39-G38</f>
        <v/>
      </c>
      <c r="I39" s="29">
        <f>IF(A39=Inputs!$B$32,$F$764,0)</f>
        <v/>
      </c>
      <c r="J39" s="29">
        <f>CHOOSE(Inputs!$B$37,E39,H39,I39)</f>
        <v/>
      </c>
      <c r="K39" s="29">
        <f>K38+J39-D39</f>
        <v/>
      </c>
      <c r="L39" s="29">
        <f>L38+E39-D39</f>
        <v/>
      </c>
      <c r="M39" s="29">
        <f>M38+H39-D39</f>
        <v/>
      </c>
      <c r="N39" s="29">
        <f>N38+I39-D39</f>
        <v/>
      </c>
      <c r="O39" s="29">
        <f>IF(MONTH(A39)&lt;&gt;MONTH(A38),K39,MIN(O38,K39))</f>
        <v/>
      </c>
      <c r="P39" s="29">
        <f>IF(MONTH(A39)&lt;&gt;MONTH(A38),L39,MIN(P38,L39))</f>
        <v/>
      </c>
      <c r="Q39" s="29">
        <f>IF(MONTH(A39)&lt;&gt;MONTH(A38),M39,MIN(Q38,M39))</f>
        <v/>
      </c>
      <c r="R39" s="29">
        <f>IF(MONTH(A39)&lt;&gt;MONTH(A38),N39,MIN(R38,N39))</f>
        <v/>
      </c>
    </row>
    <row r="40">
      <c r="A40" s="27">
        <f>A39+1</f>
        <v/>
      </c>
      <c r="B40" s="28">
        <f>Inputs!$B$9*(IF(AND((A40-Inputs!$B$8)&gt;=0,(A40-Inputs!$B$8)&lt;=13),Inputs!$B$16/14,0)+IF(AND((A40-Inputs!$B$8)&gt;=14,(A40-Inputs!$B$8)&lt;=Inputs!$B$35-15),Inputs!$B$18/MAX(1,Inputs!$B$35-28),0)+IF(AND((A40-Inputs!$B$8)&gt;=Inputs!$B$35-14,(A40-Inputs!$B$8)&lt;=Inputs!$B$35-1,(A40-Inputs!$B$8)&gt;=14),Inputs!$B$17/14,0))</f>
        <v/>
      </c>
      <c r="C40" s="29">
        <f>B40*Inputs!$B$10</f>
        <v/>
      </c>
      <c r="D40" s="29">
        <f>SUMIFS(Outflows!$C$5:$C$64,Outflows!$A$5:$A$64,A40)</f>
        <v/>
      </c>
      <c r="E40" s="29">
        <f>IF(ROW()-4-Inputs!$B$24&gt;=1,INDEX($C$5:$C$764,ROW()-4-Inputs!$B$24),0)</f>
        <v/>
      </c>
      <c r="F40" s="29">
        <f>F39+C40</f>
        <v/>
      </c>
      <c r="G40" s="29">
        <f>IF(A40&gt;=Inputs!$B$32,$F$764,MIN(IF(Inputs!$B$28="",1E+15,Inputs!$B$28),(1-Inputs!$B$26)*IF(ROW()-4-Inputs!$B$27&gt;=1,INDEX($F$5:$F$764,ROW()-4-Inputs!$B$27),0)))</f>
        <v/>
      </c>
      <c r="H40" s="29">
        <f>G40-G39</f>
        <v/>
      </c>
      <c r="I40" s="29">
        <f>IF(A40=Inputs!$B$32,$F$764,0)</f>
        <v/>
      </c>
      <c r="J40" s="29">
        <f>CHOOSE(Inputs!$B$37,E40,H40,I40)</f>
        <v/>
      </c>
      <c r="K40" s="29">
        <f>K39+J40-D40</f>
        <v/>
      </c>
      <c r="L40" s="29">
        <f>L39+E40-D40</f>
        <v/>
      </c>
      <c r="M40" s="29">
        <f>M39+H40-D40</f>
        <v/>
      </c>
      <c r="N40" s="29">
        <f>N39+I40-D40</f>
        <v/>
      </c>
      <c r="O40" s="29">
        <f>IF(MONTH(A40)&lt;&gt;MONTH(A39),K40,MIN(O39,K40))</f>
        <v/>
      </c>
      <c r="P40" s="29">
        <f>IF(MONTH(A40)&lt;&gt;MONTH(A39),L40,MIN(P39,L40))</f>
        <v/>
      </c>
      <c r="Q40" s="29">
        <f>IF(MONTH(A40)&lt;&gt;MONTH(A39),M40,MIN(Q39,M40))</f>
        <v/>
      </c>
      <c r="R40" s="29">
        <f>IF(MONTH(A40)&lt;&gt;MONTH(A39),N40,MIN(R39,N40))</f>
        <v/>
      </c>
    </row>
    <row r="41">
      <c r="A41" s="27">
        <f>A40+1</f>
        <v/>
      </c>
      <c r="B41" s="28">
        <f>Inputs!$B$9*(IF(AND((A41-Inputs!$B$8)&gt;=0,(A41-Inputs!$B$8)&lt;=13),Inputs!$B$16/14,0)+IF(AND((A41-Inputs!$B$8)&gt;=14,(A41-Inputs!$B$8)&lt;=Inputs!$B$35-15),Inputs!$B$18/MAX(1,Inputs!$B$35-28),0)+IF(AND((A41-Inputs!$B$8)&gt;=Inputs!$B$35-14,(A41-Inputs!$B$8)&lt;=Inputs!$B$35-1,(A41-Inputs!$B$8)&gt;=14),Inputs!$B$17/14,0))</f>
        <v/>
      </c>
      <c r="C41" s="29">
        <f>B41*Inputs!$B$10</f>
        <v/>
      </c>
      <c r="D41" s="29">
        <f>SUMIFS(Outflows!$C$5:$C$64,Outflows!$A$5:$A$64,A41)</f>
        <v/>
      </c>
      <c r="E41" s="29">
        <f>IF(ROW()-4-Inputs!$B$24&gt;=1,INDEX($C$5:$C$764,ROW()-4-Inputs!$B$24),0)</f>
        <v/>
      </c>
      <c r="F41" s="29">
        <f>F40+C41</f>
        <v/>
      </c>
      <c r="G41" s="29">
        <f>IF(A41&gt;=Inputs!$B$32,$F$764,MIN(IF(Inputs!$B$28="",1E+15,Inputs!$B$28),(1-Inputs!$B$26)*IF(ROW()-4-Inputs!$B$27&gt;=1,INDEX($F$5:$F$764,ROW()-4-Inputs!$B$27),0)))</f>
        <v/>
      </c>
      <c r="H41" s="29">
        <f>G41-G40</f>
        <v/>
      </c>
      <c r="I41" s="29">
        <f>IF(A41=Inputs!$B$32,$F$764,0)</f>
        <v/>
      </c>
      <c r="J41" s="29">
        <f>CHOOSE(Inputs!$B$37,E41,H41,I41)</f>
        <v/>
      </c>
      <c r="K41" s="29">
        <f>K40+J41-D41</f>
        <v/>
      </c>
      <c r="L41" s="29">
        <f>L40+E41-D41</f>
        <v/>
      </c>
      <c r="M41" s="29">
        <f>M40+H41-D41</f>
        <v/>
      </c>
      <c r="N41" s="29">
        <f>N40+I41-D41</f>
        <v/>
      </c>
      <c r="O41" s="29">
        <f>IF(MONTH(A41)&lt;&gt;MONTH(A40),K41,MIN(O40,K41))</f>
        <v/>
      </c>
      <c r="P41" s="29">
        <f>IF(MONTH(A41)&lt;&gt;MONTH(A40),L41,MIN(P40,L41))</f>
        <v/>
      </c>
      <c r="Q41" s="29">
        <f>IF(MONTH(A41)&lt;&gt;MONTH(A40),M41,MIN(Q40,M41))</f>
        <v/>
      </c>
      <c r="R41" s="29">
        <f>IF(MONTH(A41)&lt;&gt;MONTH(A40),N41,MIN(R40,N41))</f>
        <v/>
      </c>
    </row>
    <row r="42">
      <c r="A42" s="27">
        <f>A41+1</f>
        <v/>
      </c>
      <c r="B42" s="28">
        <f>Inputs!$B$9*(IF(AND((A42-Inputs!$B$8)&gt;=0,(A42-Inputs!$B$8)&lt;=13),Inputs!$B$16/14,0)+IF(AND((A42-Inputs!$B$8)&gt;=14,(A42-Inputs!$B$8)&lt;=Inputs!$B$35-15),Inputs!$B$18/MAX(1,Inputs!$B$35-28),0)+IF(AND((A42-Inputs!$B$8)&gt;=Inputs!$B$35-14,(A42-Inputs!$B$8)&lt;=Inputs!$B$35-1,(A42-Inputs!$B$8)&gt;=14),Inputs!$B$17/14,0))</f>
        <v/>
      </c>
      <c r="C42" s="29">
        <f>B42*Inputs!$B$10</f>
        <v/>
      </c>
      <c r="D42" s="29">
        <f>SUMIFS(Outflows!$C$5:$C$64,Outflows!$A$5:$A$64,A42)</f>
        <v/>
      </c>
      <c r="E42" s="29">
        <f>IF(ROW()-4-Inputs!$B$24&gt;=1,INDEX($C$5:$C$764,ROW()-4-Inputs!$B$24),0)</f>
        <v/>
      </c>
      <c r="F42" s="29">
        <f>F41+C42</f>
        <v/>
      </c>
      <c r="G42" s="29">
        <f>IF(A42&gt;=Inputs!$B$32,$F$764,MIN(IF(Inputs!$B$28="",1E+15,Inputs!$B$28),(1-Inputs!$B$26)*IF(ROW()-4-Inputs!$B$27&gt;=1,INDEX($F$5:$F$764,ROW()-4-Inputs!$B$27),0)))</f>
        <v/>
      </c>
      <c r="H42" s="29">
        <f>G42-G41</f>
        <v/>
      </c>
      <c r="I42" s="29">
        <f>IF(A42=Inputs!$B$32,$F$764,0)</f>
        <v/>
      </c>
      <c r="J42" s="29">
        <f>CHOOSE(Inputs!$B$37,E42,H42,I42)</f>
        <v/>
      </c>
      <c r="K42" s="29">
        <f>K41+J42-D42</f>
        <v/>
      </c>
      <c r="L42" s="29">
        <f>L41+E42-D42</f>
        <v/>
      </c>
      <c r="M42" s="29">
        <f>M41+H42-D42</f>
        <v/>
      </c>
      <c r="N42" s="29">
        <f>N41+I42-D42</f>
        <v/>
      </c>
      <c r="O42" s="29">
        <f>IF(MONTH(A42)&lt;&gt;MONTH(A41),K42,MIN(O41,K42))</f>
        <v/>
      </c>
      <c r="P42" s="29">
        <f>IF(MONTH(A42)&lt;&gt;MONTH(A41),L42,MIN(P41,L42))</f>
        <v/>
      </c>
      <c r="Q42" s="29">
        <f>IF(MONTH(A42)&lt;&gt;MONTH(A41),M42,MIN(Q41,M42))</f>
        <v/>
      </c>
      <c r="R42" s="29">
        <f>IF(MONTH(A42)&lt;&gt;MONTH(A41),N42,MIN(R41,N42))</f>
        <v/>
      </c>
    </row>
    <row r="43">
      <c r="A43" s="27">
        <f>A42+1</f>
        <v/>
      </c>
      <c r="B43" s="28">
        <f>Inputs!$B$9*(IF(AND((A43-Inputs!$B$8)&gt;=0,(A43-Inputs!$B$8)&lt;=13),Inputs!$B$16/14,0)+IF(AND((A43-Inputs!$B$8)&gt;=14,(A43-Inputs!$B$8)&lt;=Inputs!$B$35-15),Inputs!$B$18/MAX(1,Inputs!$B$35-28),0)+IF(AND((A43-Inputs!$B$8)&gt;=Inputs!$B$35-14,(A43-Inputs!$B$8)&lt;=Inputs!$B$35-1,(A43-Inputs!$B$8)&gt;=14),Inputs!$B$17/14,0))</f>
        <v/>
      </c>
      <c r="C43" s="29">
        <f>B43*Inputs!$B$10</f>
        <v/>
      </c>
      <c r="D43" s="29">
        <f>SUMIFS(Outflows!$C$5:$C$64,Outflows!$A$5:$A$64,A43)</f>
        <v/>
      </c>
      <c r="E43" s="29">
        <f>IF(ROW()-4-Inputs!$B$24&gt;=1,INDEX($C$5:$C$764,ROW()-4-Inputs!$B$24),0)</f>
        <v/>
      </c>
      <c r="F43" s="29">
        <f>F42+C43</f>
        <v/>
      </c>
      <c r="G43" s="29">
        <f>IF(A43&gt;=Inputs!$B$32,$F$764,MIN(IF(Inputs!$B$28="",1E+15,Inputs!$B$28),(1-Inputs!$B$26)*IF(ROW()-4-Inputs!$B$27&gt;=1,INDEX($F$5:$F$764,ROW()-4-Inputs!$B$27),0)))</f>
        <v/>
      </c>
      <c r="H43" s="29">
        <f>G43-G42</f>
        <v/>
      </c>
      <c r="I43" s="29">
        <f>IF(A43=Inputs!$B$32,$F$764,0)</f>
        <v/>
      </c>
      <c r="J43" s="29">
        <f>CHOOSE(Inputs!$B$37,E43,H43,I43)</f>
        <v/>
      </c>
      <c r="K43" s="29">
        <f>K42+J43-D43</f>
        <v/>
      </c>
      <c r="L43" s="29">
        <f>L42+E43-D43</f>
        <v/>
      </c>
      <c r="M43" s="29">
        <f>M42+H43-D43</f>
        <v/>
      </c>
      <c r="N43" s="29">
        <f>N42+I43-D43</f>
        <v/>
      </c>
      <c r="O43" s="29">
        <f>IF(MONTH(A43)&lt;&gt;MONTH(A42),K43,MIN(O42,K43))</f>
        <v/>
      </c>
      <c r="P43" s="29">
        <f>IF(MONTH(A43)&lt;&gt;MONTH(A42),L43,MIN(P42,L43))</f>
        <v/>
      </c>
      <c r="Q43" s="29">
        <f>IF(MONTH(A43)&lt;&gt;MONTH(A42),M43,MIN(Q42,M43))</f>
        <v/>
      </c>
      <c r="R43" s="29">
        <f>IF(MONTH(A43)&lt;&gt;MONTH(A42),N43,MIN(R42,N43))</f>
        <v/>
      </c>
    </row>
    <row r="44">
      <c r="A44" s="27">
        <f>A43+1</f>
        <v/>
      </c>
      <c r="B44" s="28">
        <f>Inputs!$B$9*(IF(AND((A44-Inputs!$B$8)&gt;=0,(A44-Inputs!$B$8)&lt;=13),Inputs!$B$16/14,0)+IF(AND((A44-Inputs!$B$8)&gt;=14,(A44-Inputs!$B$8)&lt;=Inputs!$B$35-15),Inputs!$B$18/MAX(1,Inputs!$B$35-28),0)+IF(AND((A44-Inputs!$B$8)&gt;=Inputs!$B$35-14,(A44-Inputs!$B$8)&lt;=Inputs!$B$35-1,(A44-Inputs!$B$8)&gt;=14),Inputs!$B$17/14,0))</f>
        <v/>
      </c>
      <c r="C44" s="29">
        <f>B44*Inputs!$B$10</f>
        <v/>
      </c>
      <c r="D44" s="29">
        <f>SUMIFS(Outflows!$C$5:$C$64,Outflows!$A$5:$A$64,A44)</f>
        <v/>
      </c>
      <c r="E44" s="29">
        <f>IF(ROW()-4-Inputs!$B$24&gt;=1,INDEX($C$5:$C$764,ROW()-4-Inputs!$B$24),0)</f>
        <v/>
      </c>
      <c r="F44" s="29">
        <f>F43+C44</f>
        <v/>
      </c>
      <c r="G44" s="29">
        <f>IF(A44&gt;=Inputs!$B$32,$F$764,MIN(IF(Inputs!$B$28="",1E+15,Inputs!$B$28),(1-Inputs!$B$26)*IF(ROW()-4-Inputs!$B$27&gt;=1,INDEX($F$5:$F$764,ROW()-4-Inputs!$B$27),0)))</f>
        <v/>
      </c>
      <c r="H44" s="29">
        <f>G44-G43</f>
        <v/>
      </c>
      <c r="I44" s="29">
        <f>IF(A44=Inputs!$B$32,$F$764,0)</f>
        <v/>
      </c>
      <c r="J44" s="29">
        <f>CHOOSE(Inputs!$B$37,E44,H44,I44)</f>
        <v/>
      </c>
      <c r="K44" s="29">
        <f>K43+J44-D44</f>
        <v/>
      </c>
      <c r="L44" s="29">
        <f>L43+E44-D44</f>
        <v/>
      </c>
      <c r="M44" s="29">
        <f>M43+H44-D44</f>
        <v/>
      </c>
      <c r="N44" s="29">
        <f>N43+I44-D44</f>
        <v/>
      </c>
      <c r="O44" s="29">
        <f>IF(MONTH(A44)&lt;&gt;MONTH(A43),K44,MIN(O43,K44))</f>
        <v/>
      </c>
      <c r="P44" s="29">
        <f>IF(MONTH(A44)&lt;&gt;MONTH(A43),L44,MIN(P43,L44))</f>
        <v/>
      </c>
      <c r="Q44" s="29">
        <f>IF(MONTH(A44)&lt;&gt;MONTH(A43),M44,MIN(Q43,M44))</f>
        <v/>
      </c>
      <c r="R44" s="29">
        <f>IF(MONTH(A44)&lt;&gt;MONTH(A43),N44,MIN(R43,N44))</f>
        <v/>
      </c>
    </row>
    <row r="45">
      <c r="A45" s="27">
        <f>A44+1</f>
        <v/>
      </c>
      <c r="B45" s="28">
        <f>Inputs!$B$9*(IF(AND((A45-Inputs!$B$8)&gt;=0,(A45-Inputs!$B$8)&lt;=13),Inputs!$B$16/14,0)+IF(AND((A45-Inputs!$B$8)&gt;=14,(A45-Inputs!$B$8)&lt;=Inputs!$B$35-15),Inputs!$B$18/MAX(1,Inputs!$B$35-28),0)+IF(AND((A45-Inputs!$B$8)&gt;=Inputs!$B$35-14,(A45-Inputs!$B$8)&lt;=Inputs!$B$35-1,(A45-Inputs!$B$8)&gt;=14),Inputs!$B$17/14,0))</f>
        <v/>
      </c>
      <c r="C45" s="29">
        <f>B45*Inputs!$B$10</f>
        <v/>
      </c>
      <c r="D45" s="29">
        <f>SUMIFS(Outflows!$C$5:$C$64,Outflows!$A$5:$A$64,A45)</f>
        <v/>
      </c>
      <c r="E45" s="29">
        <f>IF(ROW()-4-Inputs!$B$24&gt;=1,INDEX($C$5:$C$764,ROW()-4-Inputs!$B$24),0)</f>
        <v/>
      </c>
      <c r="F45" s="29">
        <f>F44+C45</f>
        <v/>
      </c>
      <c r="G45" s="29">
        <f>IF(A45&gt;=Inputs!$B$32,$F$764,MIN(IF(Inputs!$B$28="",1E+15,Inputs!$B$28),(1-Inputs!$B$26)*IF(ROW()-4-Inputs!$B$27&gt;=1,INDEX($F$5:$F$764,ROW()-4-Inputs!$B$27),0)))</f>
        <v/>
      </c>
      <c r="H45" s="29">
        <f>G45-G44</f>
        <v/>
      </c>
      <c r="I45" s="29">
        <f>IF(A45=Inputs!$B$32,$F$764,0)</f>
        <v/>
      </c>
      <c r="J45" s="29">
        <f>CHOOSE(Inputs!$B$37,E45,H45,I45)</f>
        <v/>
      </c>
      <c r="K45" s="29">
        <f>K44+J45-D45</f>
        <v/>
      </c>
      <c r="L45" s="29">
        <f>L44+E45-D45</f>
        <v/>
      </c>
      <c r="M45" s="29">
        <f>M44+H45-D45</f>
        <v/>
      </c>
      <c r="N45" s="29">
        <f>N44+I45-D45</f>
        <v/>
      </c>
      <c r="O45" s="29">
        <f>IF(MONTH(A45)&lt;&gt;MONTH(A44),K45,MIN(O44,K45))</f>
        <v/>
      </c>
      <c r="P45" s="29">
        <f>IF(MONTH(A45)&lt;&gt;MONTH(A44),L45,MIN(P44,L45))</f>
        <v/>
      </c>
      <c r="Q45" s="29">
        <f>IF(MONTH(A45)&lt;&gt;MONTH(A44),M45,MIN(Q44,M45))</f>
        <v/>
      </c>
      <c r="R45" s="29">
        <f>IF(MONTH(A45)&lt;&gt;MONTH(A44),N45,MIN(R44,N45))</f>
        <v/>
      </c>
    </row>
    <row r="46">
      <c r="A46" s="27">
        <f>A45+1</f>
        <v/>
      </c>
      <c r="B46" s="28">
        <f>Inputs!$B$9*(IF(AND((A46-Inputs!$B$8)&gt;=0,(A46-Inputs!$B$8)&lt;=13),Inputs!$B$16/14,0)+IF(AND((A46-Inputs!$B$8)&gt;=14,(A46-Inputs!$B$8)&lt;=Inputs!$B$35-15),Inputs!$B$18/MAX(1,Inputs!$B$35-28),0)+IF(AND((A46-Inputs!$B$8)&gt;=Inputs!$B$35-14,(A46-Inputs!$B$8)&lt;=Inputs!$B$35-1,(A46-Inputs!$B$8)&gt;=14),Inputs!$B$17/14,0))</f>
        <v/>
      </c>
      <c r="C46" s="29">
        <f>B46*Inputs!$B$10</f>
        <v/>
      </c>
      <c r="D46" s="29">
        <f>SUMIFS(Outflows!$C$5:$C$64,Outflows!$A$5:$A$64,A46)</f>
        <v/>
      </c>
      <c r="E46" s="29">
        <f>IF(ROW()-4-Inputs!$B$24&gt;=1,INDEX($C$5:$C$764,ROW()-4-Inputs!$B$24),0)</f>
        <v/>
      </c>
      <c r="F46" s="29">
        <f>F45+C46</f>
        <v/>
      </c>
      <c r="G46" s="29">
        <f>IF(A46&gt;=Inputs!$B$32,$F$764,MIN(IF(Inputs!$B$28="",1E+15,Inputs!$B$28),(1-Inputs!$B$26)*IF(ROW()-4-Inputs!$B$27&gt;=1,INDEX($F$5:$F$764,ROW()-4-Inputs!$B$27),0)))</f>
        <v/>
      </c>
      <c r="H46" s="29">
        <f>G46-G45</f>
        <v/>
      </c>
      <c r="I46" s="29">
        <f>IF(A46=Inputs!$B$32,$F$764,0)</f>
        <v/>
      </c>
      <c r="J46" s="29">
        <f>CHOOSE(Inputs!$B$37,E46,H46,I46)</f>
        <v/>
      </c>
      <c r="K46" s="29">
        <f>K45+J46-D46</f>
        <v/>
      </c>
      <c r="L46" s="29">
        <f>L45+E46-D46</f>
        <v/>
      </c>
      <c r="M46" s="29">
        <f>M45+H46-D46</f>
        <v/>
      </c>
      <c r="N46" s="29">
        <f>N45+I46-D46</f>
        <v/>
      </c>
      <c r="O46" s="29">
        <f>IF(MONTH(A46)&lt;&gt;MONTH(A45),K46,MIN(O45,K46))</f>
        <v/>
      </c>
      <c r="P46" s="29">
        <f>IF(MONTH(A46)&lt;&gt;MONTH(A45),L46,MIN(P45,L46))</f>
        <v/>
      </c>
      <c r="Q46" s="29">
        <f>IF(MONTH(A46)&lt;&gt;MONTH(A45),M46,MIN(Q45,M46))</f>
        <v/>
      </c>
      <c r="R46" s="29">
        <f>IF(MONTH(A46)&lt;&gt;MONTH(A45),N46,MIN(R45,N46))</f>
        <v/>
      </c>
    </row>
    <row r="47">
      <c r="A47" s="27">
        <f>A46+1</f>
        <v/>
      </c>
      <c r="B47" s="28">
        <f>Inputs!$B$9*(IF(AND((A47-Inputs!$B$8)&gt;=0,(A47-Inputs!$B$8)&lt;=13),Inputs!$B$16/14,0)+IF(AND((A47-Inputs!$B$8)&gt;=14,(A47-Inputs!$B$8)&lt;=Inputs!$B$35-15),Inputs!$B$18/MAX(1,Inputs!$B$35-28),0)+IF(AND((A47-Inputs!$B$8)&gt;=Inputs!$B$35-14,(A47-Inputs!$B$8)&lt;=Inputs!$B$35-1,(A47-Inputs!$B$8)&gt;=14),Inputs!$B$17/14,0))</f>
        <v/>
      </c>
      <c r="C47" s="29">
        <f>B47*Inputs!$B$10</f>
        <v/>
      </c>
      <c r="D47" s="29">
        <f>SUMIFS(Outflows!$C$5:$C$64,Outflows!$A$5:$A$64,A47)</f>
        <v/>
      </c>
      <c r="E47" s="29">
        <f>IF(ROW()-4-Inputs!$B$24&gt;=1,INDEX($C$5:$C$764,ROW()-4-Inputs!$B$24),0)</f>
        <v/>
      </c>
      <c r="F47" s="29">
        <f>F46+C47</f>
        <v/>
      </c>
      <c r="G47" s="29">
        <f>IF(A47&gt;=Inputs!$B$32,$F$764,MIN(IF(Inputs!$B$28="",1E+15,Inputs!$B$28),(1-Inputs!$B$26)*IF(ROW()-4-Inputs!$B$27&gt;=1,INDEX($F$5:$F$764,ROW()-4-Inputs!$B$27),0)))</f>
        <v/>
      </c>
      <c r="H47" s="29">
        <f>G47-G46</f>
        <v/>
      </c>
      <c r="I47" s="29">
        <f>IF(A47=Inputs!$B$32,$F$764,0)</f>
        <v/>
      </c>
      <c r="J47" s="29">
        <f>CHOOSE(Inputs!$B$37,E47,H47,I47)</f>
        <v/>
      </c>
      <c r="K47" s="29">
        <f>K46+J47-D47</f>
        <v/>
      </c>
      <c r="L47" s="29">
        <f>L46+E47-D47</f>
        <v/>
      </c>
      <c r="M47" s="29">
        <f>M46+H47-D47</f>
        <v/>
      </c>
      <c r="N47" s="29">
        <f>N46+I47-D47</f>
        <v/>
      </c>
      <c r="O47" s="29">
        <f>IF(MONTH(A47)&lt;&gt;MONTH(A46),K47,MIN(O46,K47))</f>
        <v/>
      </c>
      <c r="P47" s="29">
        <f>IF(MONTH(A47)&lt;&gt;MONTH(A46),L47,MIN(P46,L47))</f>
        <v/>
      </c>
      <c r="Q47" s="29">
        <f>IF(MONTH(A47)&lt;&gt;MONTH(A46),M47,MIN(Q46,M47))</f>
        <v/>
      </c>
      <c r="R47" s="29">
        <f>IF(MONTH(A47)&lt;&gt;MONTH(A46),N47,MIN(R46,N47))</f>
        <v/>
      </c>
    </row>
    <row r="48">
      <c r="A48" s="27">
        <f>A47+1</f>
        <v/>
      </c>
      <c r="B48" s="28">
        <f>Inputs!$B$9*(IF(AND((A48-Inputs!$B$8)&gt;=0,(A48-Inputs!$B$8)&lt;=13),Inputs!$B$16/14,0)+IF(AND((A48-Inputs!$B$8)&gt;=14,(A48-Inputs!$B$8)&lt;=Inputs!$B$35-15),Inputs!$B$18/MAX(1,Inputs!$B$35-28),0)+IF(AND((A48-Inputs!$B$8)&gt;=Inputs!$B$35-14,(A48-Inputs!$B$8)&lt;=Inputs!$B$35-1,(A48-Inputs!$B$8)&gt;=14),Inputs!$B$17/14,0))</f>
        <v/>
      </c>
      <c r="C48" s="29">
        <f>B48*Inputs!$B$10</f>
        <v/>
      </c>
      <c r="D48" s="29">
        <f>SUMIFS(Outflows!$C$5:$C$64,Outflows!$A$5:$A$64,A48)</f>
        <v/>
      </c>
      <c r="E48" s="29">
        <f>IF(ROW()-4-Inputs!$B$24&gt;=1,INDEX($C$5:$C$764,ROW()-4-Inputs!$B$24),0)</f>
        <v/>
      </c>
      <c r="F48" s="29">
        <f>F47+C48</f>
        <v/>
      </c>
      <c r="G48" s="29">
        <f>IF(A48&gt;=Inputs!$B$32,$F$764,MIN(IF(Inputs!$B$28="",1E+15,Inputs!$B$28),(1-Inputs!$B$26)*IF(ROW()-4-Inputs!$B$27&gt;=1,INDEX($F$5:$F$764,ROW()-4-Inputs!$B$27),0)))</f>
        <v/>
      </c>
      <c r="H48" s="29">
        <f>G48-G47</f>
        <v/>
      </c>
      <c r="I48" s="29">
        <f>IF(A48=Inputs!$B$32,$F$764,0)</f>
        <v/>
      </c>
      <c r="J48" s="29">
        <f>CHOOSE(Inputs!$B$37,E48,H48,I48)</f>
        <v/>
      </c>
      <c r="K48" s="29">
        <f>K47+J48-D48</f>
        <v/>
      </c>
      <c r="L48" s="29">
        <f>L47+E48-D48</f>
        <v/>
      </c>
      <c r="M48" s="29">
        <f>M47+H48-D48</f>
        <v/>
      </c>
      <c r="N48" s="29">
        <f>N47+I48-D48</f>
        <v/>
      </c>
      <c r="O48" s="29">
        <f>IF(MONTH(A48)&lt;&gt;MONTH(A47),K48,MIN(O47,K48))</f>
        <v/>
      </c>
      <c r="P48" s="29">
        <f>IF(MONTH(A48)&lt;&gt;MONTH(A47),L48,MIN(P47,L48))</f>
        <v/>
      </c>
      <c r="Q48" s="29">
        <f>IF(MONTH(A48)&lt;&gt;MONTH(A47),M48,MIN(Q47,M48))</f>
        <v/>
      </c>
      <c r="R48" s="29">
        <f>IF(MONTH(A48)&lt;&gt;MONTH(A47),N48,MIN(R47,N48))</f>
        <v/>
      </c>
    </row>
    <row r="49">
      <c r="A49" s="27">
        <f>A48+1</f>
        <v/>
      </c>
      <c r="B49" s="28">
        <f>Inputs!$B$9*(IF(AND((A49-Inputs!$B$8)&gt;=0,(A49-Inputs!$B$8)&lt;=13),Inputs!$B$16/14,0)+IF(AND((A49-Inputs!$B$8)&gt;=14,(A49-Inputs!$B$8)&lt;=Inputs!$B$35-15),Inputs!$B$18/MAX(1,Inputs!$B$35-28),0)+IF(AND((A49-Inputs!$B$8)&gt;=Inputs!$B$35-14,(A49-Inputs!$B$8)&lt;=Inputs!$B$35-1,(A49-Inputs!$B$8)&gt;=14),Inputs!$B$17/14,0))</f>
        <v/>
      </c>
      <c r="C49" s="29">
        <f>B49*Inputs!$B$10</f>
        <v/>
      </c>
      <c r="D49" s="29">
        <f>SUMIFS(Outflows!$C$5:$C$64,Outflows!$A$5:$A$64,A49)</f>
        <v/>
      </c>
      <c r="E49" s="29">
        <f>IF(ROW()-4-Inputs!$B$24&gt;=1,INDEX($C$5:$C$764,ROW()-4-Inputs!$B$24),0)</f>
        <v/>
      </c>
      <c r="F49" s="29">
        <f>F48+C49</f>
        <v/>
      </c>
      <c r="G49" s="29">
        <f>IF(A49&gt;=Inputs!$B$32,$F$764,MIN(IF(Inputs!$B$28="",1E+15,Inputs!$B$28),(1-Inputs!$B$26)*IF(ROW()-4-Inputs!$B$27&gt;=1,INDEX($F$5:$F$764,ROW()-4-Inputs!$B$27),0)))</f>
        <v/>
      </c>
      <c r="H49" s="29">
        <f>G49-G48</f>
        <v/>
      </c>
      <c r="I49" s="29">
        <f>IF(A49=Inputs!$B$32,$F$764,0)</f>
        <v/>
      </c>
      <c r="J49" s="29">
        <f>CHOOSE(Inputs!$B$37,E49,H49,I49)</f>
        <v/>
      </c>
      <c r="K49" s="29">
        <f>K48+J49-D49</f>
        <v/>
      </c>
      <c r="L49" s="29">
        <f>L48+E49-D49</f>
        <v/>
      </c>
      <c r="M49" s="29">
        <f>M48+H49-D49</f>
        <v/>
      </c>
      <c r="N49" s="29">
        <f>N48+I49-D49</f>
        <v/>
      </c>
      <c r="O49" s="29">
        <f>IF(MONTH(A49)&lt;&gt;MONTH(A48),K49,MIN(O48,K49))</f>
        <v/>
      </c>
      <c r="P49" s="29">
        <f>IF(MONTH(A49)&lt;&gt;MONTH(A48),L49,MIN(P48,L49))</f>
        <v/>
      </c>
      <c r="Q49" s="29">
        <f>IF(MONTH(A49)&lt;&gt;MONTH(A48),M49,MIN(Q48,M49))</f>
        <v/>
      </c>
      <c r="R49" s="29">
        <f>IF(MONTH(A49)&lt;&gt;MONTH(A48),N49,MIN(R48,N49))</f>
        <v/>
      </c>
    </row>
    <row r="50">
      <c r="A50" s="27">
        <f>A49+1</f>
        <v/>
      </c>
      <c r="B50" s="28">
        <f>Inputs!$B$9*(IF(AND((A50-Inputs!$B$8)&gt;=0,(A50-Inputs!$B$8)&lt;=13),Inputs!$B$16/14,0)+IF(AND((A50-Inputs!$B$8)&gt;=14,(A50-Inputs!$B$8)&lt;=Inputs!$B$35-15),Inputs!$B$18/MAX(1,Inputs!$B$35-28),0)+IF(AND((A50-Inputs!$B$8)&gt;=Inputs!$B$35-14,(A50-Inputs!$B$8)&lt;=Inputs!$B$35-1,(A50-Inputs!$B$8)&gt;=14),Inputs!$B$17/14,0))</f>
        <v/>
      </c>
      <c r="C50" s="29">
        <f>B50*Inputs!$B$10</f>
        <v/>
      </c>
      <c r="D50" s="29">
        <f>SUMIFS(Outflows!$C$5:$C$64,Outflows!$A$5:$A$64,A50)</f>
        <v/>
      </c>
      <c r="E50" s="29">
        <f>IF(ROW()-4-Inputs!$B$24&gt;=1,INDEX($C$5:$C$764,ROW()-4-Inputs!$B$24),0)</f>
        <v/>
      </c>
      <c r="F50" s="29">
        <f>F49+C50</f>
        <v/>
      </c>
      <c r="G50" s="29">
        <f>IF(A50&gt;=Inputs!$B$32,$F$764,MIN(IF(Inputs!$B$28="",1E+15,Inputs!$B$28),(1-Inputs!$B$26)*IF(ROW()-4-Inputs!$B$27&gt;=1,INDEX($F$5:$F$764,ROW()-4-Inputs!$B$27),0)))</f>
        <v/>
      </c>
      <c r="H50" s="29">
        <f>G50-G49</f>
        <v/>
      </c>
      <c r="I50" s="29">
        <f>IF(A50=Inputs!$B$32,$F$764,0)</f>
        <v/>
      </c>
      <c r="J50" s="29">
        <f>CHOOSE(Inputs!$B$37,E50,H50,I50)</f>
        <v/>
      </c>
      <c r="K50" s="29">
        <f>K49+J50-D50</f>
        <v/>
      </c>
      <c r="L50" s="29">
        <f>L49+E50-D50</f>
        <v/>
      </c>
      <c r="M50" s="29">
        <f>M49+H50-D50</f>
        <v/>
      </c>
      <c r="N50" s="29">
        <f>N49+I50-D50</f>
        <v/>
      </c>
      <c r="O50" s="29">
        <f>IF(MONTH(A50)&lt;&gt;MONTH(A49),K50,MIN(O49,K50))</f>
        <v/>
      </c>
      <c r="P50" s="29">
        <f>IF(MONTH(A50)&lt;&gt;MONTH(A49),L50,MIN(P49,L50))</f>
        <v/>
      </c>
      <c r="Q50" s="29">
        <f>IF(MONTH(A50)&lt;&gt;MONTH(A49),M50,MIN(Q49,M50))</f>
        <v/>
      </c>
      <c r="R50" s="29">
        <f>IF(MONTH(A50)&lt;&gt;MONTH(A49),N50,MIN(R49,N50))</f>
        <v/>
      </c>
    </row>
    <row r="51">
      <c r="A51" s="27">
        <f>A50+1</f>
        <v/>
      </c>
      <c r="B51" s="28">
        <f>Inputs!$B$9*(IF(AND((A51-Inputs!$B$8)&gt;=0,(A51-Inputs!$B$8)&lt;=13),Inputs!$B$16/14,0)+IF(AND((A51-Inputs!$B$8)&gt;=14,(A51-Inputs!$B$8)&lt;=Inputs!$B$35-15),Inputs!$B$18/MAX(1,Inputs!$B$35-28),0)+IF(AND((A51-Inputs!$B$8)&gt;=Inputs!$B$35-14,(A51-Inputs!$B$8)&lt;=Inputs!$B$35-1,(A51-Inputs!$B$8)&gt;=14),Inputs!$B$17/14,0))</f>
        <v/>
      </c>
      <c r="C51" s="29">
        <f>B51*Inputs!$B$10</f>
        <v/>
      </c>
      <c r="D51" s="29">
        <f>SUMIFS(Outflows!$C$5:$C$64,Outflows!$A$5:$A$64,A51)</f>
        <v/>
      </c>
      <c r="E51" s="29">
        <f>IF(ROW()-4-Inputs!$B$24&gt;=1,INDEX($C$5:$C$764,ROW()-4-Inputs!$B$24),0)</f>
        <v/>
      </c>
      <c r="F51" s="29">
        <f>F50+C51</f>
        <v/>
      </c>
      <c r="G51" s="29">
        <f>IF(A51&gt;=Inputs!$B$32,$F$764,MIN(IF(Inputs!$B$28="",1E+15,Inputs!$B$28),(1-Inputs!$B$26)*IF(ROW()-4-Inputs!$B$27&gt;=1,INDEX($F$5:$F$764,ROW()-4-Inputs!$B$27),0)))</f>
        <v/>
      </c>
      <c r="H51" s="29">
        <f>G51-G50</f>
        <v/>
      </c>
      <c r="I51" s="29">
        <f>IF(A51=Inputs!$B$32,$F$764,0)</f>
        <v/>
      </c>
      <c r="J51" s="29">
        <f>CHOOSE(Inputs!$B$37,E51,H51,I51)</f>
        <v/>
      </c>
      <c r="K51" s="29">
        <f>K50+J51-D51</f>
        <v/>
      </c>
      <c r="L51" s="29">
        <f>L50+E51-D51</f>
        <v/>
      </c>
      <c r="M51" s="29">
        <f>M50+H51-D51</f>
        <v/>
      </c>
      <c r="N51" s="29">
        <f>N50+I51-D51</f>
        <v/>
      </c>
      <c r="O51" s="29">
        <f>IF(MONTH(A51)&lt;&gt;MONTH(A50),K51,MIN(O50,K51))</f>
        <v/>
      </c>
      <c r="P51" s="29">
        <f>IF(MONTH(A51)&lt;&gt;MONTH(A50),L51,MIN(P50,L51))</f>
        <v/>
      </c>
      <c r="Q51" s="29">
        <f>IF(MONTH(A51)&lt;&gt;MONTH(A50),M51,MIN(Q50,M51))</f>
        <v/>
      </c>
      <c r="R51" s="29">
        <f>IF(MONTH(A51)&lt;&gt;MONTH(A50),N51,MIN(R50,N51))</f>
        <v/>
      </c>
    </row>
    <row r="52">
      <c r="A52" s="27">
        <f>A51+1</f>
        <v/>
      </c>
      <c r="B52" s="28">
        <f>Inputs!$B$9*(IF(AND((A52-Inputs!$B$8)&gt;=0,(A52-Inputs!$B$8)&lt;=13),Inputs!$B$16/14,0)+IF(AND((A52-Inputs!$B$8)&gt;=14,(A52-Inputs!$B$8)&lt;=Inputs!$B$35-15),Inputs!$B$18/MAX(1,Inputs!$B$35-28),0)+IF(AND((A52-Inputs!$B$8)&gt;=Inputs!$B$35-14,(A52-Inputs!$B$8)&lt;=Inputs!$B$35-1,(A52-Inputs!$B$8)&gt;=14),Inputs!$B$17/14,0))</f>
        <v/>
      </c>
      <c r="C52" s="29">
        <f>B52*Inputs!$B$10</f>
        <v/>
      </c>
      <c r="D52" s="29">
        <f>SUMIFS(Outflows!$C$5:$C$64,Outflows!$A$5:$A$64,A52)</f>
        <v/>
      </c>
      <c r="E52" s="29">
        <f>IF(ROW()-4-Inputs!$B$24&gt;=1,INDEX($C$5:$C$764,ROW()-4-Inputs!$B$24),0)</f>
        <v/>
      </c>
      <c r="F52" s="29">
        <f>F51+C52</f>
        <v/>
      </c>
      <c r="G52" s="29">
        <f>IF(A52&gt;=Inputs!$B$32,$F$764,MIN(IF(Inputs!$B$28="",1E+15,Inputs!$B$28),(1-Inputs!$B$26)*IF(ROW()-4-Inputs!$B$27&gt;=1,INDEX($F$5:$F$764,ROW()-4-Inputs!$B$27),0)))</f>
        <v/>
      </c>
      <c r="H52" s="29">
        <f>G52-G51</f>
        <v/>
      </c>
      <c r="I52" s="29">
        <f>IF(A52=Inputs!$B$32,$F$764,0)</f>
        <v/>
      </c>
      <c r="J52" s="29">
        <f>CHOOSE(Inputs!$B$37,E52,H52,I52)</f>
        <v/>
      </c>
      <c r="K52" s="29">
        <f>K51+J52-D52</f>
        <v/>
      </c>
      <c r="L52" s="29">
        <f>L51+E52-D52</f>
        <v/>
      </c>
      <c r="M52" s="29">
        <f>M51+H52-D52</f>
        <v/>
      </c>
      <c r="N52" s="29">
        <f>N51+I52-D52</f>
        <v/>
      </c>
      <c r="O52" s="29">
        <f>IF(MONTH(A52)&lt;&gt;MONTH(A51),K52,MIN(O51,K52))</f>
        <v/>
      </c>
      <c r="P52" s="29">
        <f>IF(MONTH(A52)&lt;&gt;MONTH(A51),L52,MIN(P51,L52))</f>
        <v/>
      </c>
      <c r="Q52" s="29">
        <f>IF(MONTH(A52)&lt;&gt;MONTH(A51),M52,MIN(Q51,M52))</f>
        <v/>
      </c>
      <c r="R52" s="29">
        <f>IF(MONTH(A52)&lt;&gt;MONTH(A51),N52,MIN(R51,N52))</f>
        <v/>
      </c>
    </row>
    <row r="53">
      <c r="A53" s="27">
        <f>A52+1</f>
        <v/>
      </c>
      <c r="B53" s="28">
        <f>Inputs!$B$9*(IF(AND((A53-Inputs!$B$8)&gt;=0,(A53-Inputs!$B$8)&lt;=13),Inputs!$B$16/14,0)+IF(AND((A53-Inputs!$B$8)&gt;=14,(A53-Inputs!$B$8)&lt;=Inputs!$B$35-15),Inputs!$B$18/MAX(1,Inputs!$B$35-28),0)+IF(AND((A53-Inputs!$B$8)&gt;=Inputs!$B$35-14,(A53-Inputs!$B$8)&lt;=Inputs!$B$35-1,(A53-Inputs!$B$8)&gt;=14),Inputs!$B$17/14,0))</f>
        <v/>
      </c>
      <c r="C53" s="29">
        <f>B53*Inputs!$B$10</f>
        <v/>
      </c>
      <c r="D53" s="29">
        <f>SUMIFS(Outflows!$C$5:$C$64,Outflows!$A$5:$A$64,A53)</f>
        <v/>
      </c>
      <c r="E53" s="29">
        <f>IF(ROW()-4-Inputs!$B$24&gt;=1,INDEX($C$5:$C$764,ROW()-4-Inputs!$B$24),0)</f>
        <v/>
      </c>
      <c r="F53" s="29">
        <f>F52+C53</f>
        <v/>
      </c>
      <c r="G53" s="29">
        <f>IF(A53&gt;=Inputs!$B$32,$F$764,MIN(IF(Inputs!$B$28="",1E+15,Inputs!$B$28),(1-Inputs!$B$26)*IF(ROW()-4-Inputs!$B$27&gt;=1,INDEX($F$5:$F$764,ROW()-4-Inputs!$B$27),0)))</f>
        <v/>
      </c>
      <c r="H53" s="29">
        <f>G53-G52</f>
        <v/>
      </c>
      <c r="I53" s="29">
        <f>IF(A53=Inputs!$B$32,$F$764,0)</f>
        <v/>
      </c>
      <c r="J53" s="29">
        <f>CHOOSE(Inputs!$B$37,E53,H53,I53)</f>
        <v/>
      </c>
      <c r="K53" s="29">
        <f>K52+J53-D53</f>
        <v/>
      </c>
      <c r="L53" s="29">
        <f>L52+E53-D53</f>
        <v/>
      </c>
      <c r="M53" s="29">
        <f>M52+H53-D53</f>
        <v/>
      </c>
      <c r="N53" s="29">
        <f>N52+I53-D53</f>
        <v/>
      </c>
      <c r="O53" s="29">
        <f>IF(MONTH(A53)&lt;&gt;MONTH(A52),K53,MIN(O52,K53))</f>
        <v/>
      </c>
      <c r="P53" s="29">
        <f>IF(MONTH(A53)&lt;&gt;MONTH(A52),L53,MIN(P52,L53))</f>
        <v/>
      </c>
      <c r="Q53" s="29">
        <f>IF(MONTH(A53)&lt;&gt;MONTH(A52),M53,MIN(Q52,M53))</f>
        <v/>
      </c>
      <c r="R53" s="29">
        <f>IF(MONTH(A53)&lt;&gt;MONTH(A52),N53,MIN(R52,N53))</f>
        <v/>
      </c>
    </row>
    <row r="54">
      <c r="A54" s="27">
        <f>A53+1</f>
        <v/>
      </c>
      <c r="B54" s="28">
        <f>Inputs!$B$9*(IF(AND((A54-Inputs!$B$8)&gt;=0,(A54-Inputs!$B$8)&lt;=13),Inputs!$B$16/14,0)+IF(AND((A54-Inputs!$B$8)&gt;=14,(A54-Inputs!$B$8)&lt;=Inputs!$B$35-15),Inputs!$B$18/MAX(1,Inputs!$B$35-28),0)+IF(AND((A54-Inputs!$B$8)&gt;=Inputs!$B$35-14,(A54-Inputs!$B$8)&lt;=Inputs!$B$35-1,(A54-Inputs!$B$8)&gt;=14),Inputs!$B$17/14,0))</f>
        <v/>
      </c>
      <c r="C54" s="29">
        <f>B54*Inputs!$B$10</f>
        <v/>
      </c>
      <c r="D54" s="29">
        <f>SUMIFS(Outflows!$C$5:$C$64,Outflows!$A$5:$A$64,A54)</f>
        <v/>
      </c>
      <c r="E54" s="29">
        <f>IF(ROW()-4-Inputs!$B$24&gt;=1,INDEX($C$5:$C$764,ROW()-4-Inputs!$B$24),0)</f>
        <v/>
      </c>
      <c r="F54" s="29">
        <f>F53+C54</f>
        <v/>
      </c>
      <c r="G54" s="29">
        <f>IF(A54&gt;=Inputs!$B$32,$F$764,MIN(IF(Inputs!$B$28="",1E+15,Inputs!$B$28),(1-Inputs!$B$26)*IF(ROW()-4-Inputs!$B$27&gt;=1,INDEX($F$5:$F$764,ROW()-4-Inputs!$B$27),0)))</f>
        <v/>
      </c>
      <c r="H54" s="29">
        <f>G54-G53</f>
        <v/>
      </c>
      <c r="I54" s="29">
        <f>IF(A54=Inputs!$B$32,$F$764,0)</f>
        <v/>
      </c>
      <c r="J54" s="29">
        <f>CHOOSE(Inputs!$B$37,E54,H54,I54)</f>
        <v/>
      </c>
      <c r="K54" s="29">
        <f>K53+J54-D54</f>
        <v/>
      </c>
      <c r="L54" s="29">
        <f>L53+E54-D54</f>
        <v/>
      </c>
      <c r="M54" s="29">
        <f>M53+H54-D54</f>
        <v/>
      </c>
      <c r="N54" s="29">
        <f>N53+I54-D54</f>
        <v/>
      </c>
      <c r="O54" s="29">
        <f>IF(MONTH(A54)&lt;&gt;MONTH(A53),K54,MIN(O53,K54))</f>
        <v/>
      </c>
      <c r="P54" s="29">
        <f>IF(MONTH(A54)&lt;&gt;MONTH(A53),L54,MIN(P53,L54))</f>
        <v/>
      </c>
      <c r="Q54" s="29">
        <f>IF(MONTH(A54)&lt;&gt;MONTH(A53),M54,MIN(Q53,M54))</f>
        <v/>
      </c>
      <c r="R54" s="29">
        <f>IF(MONTH(A54)&lt;&gt;MONTH(A53),N54,MIN(R53,N54))</f>
        <v/>
      </c>
    </row>
    <row r="55">
      <c r="A55" s="27">
        <f>A54+1</f>
        <v/>
      </c>
      <c r="B55" s="28">
        <f>Inputs!$B$9*(IF(AND((A55-Inputs!$B$8)&gt;=0,(A55-Inputs!$B$8)&lt;=13),Inputs!$B$16/14,0)+IF(AND((A55-Inputs!$B$8)&gt;=14,(A55-Inputs!$B$8)&lt;=Inputs!$B$35-15),Inputs!$B$18/MAX(1,Inputs!$B$35-28),0)+IF(AND((A55-Inputs!$B$8)&gt;=Inputs!$B$35-14,(A55-Inputs!$B$8)&lt;=Inputs!$B$35-1,(A55-Inputs!$B$8)&gt;=14),Inputs!$B$17/14,0))</f>
        <v/>
      </c>
      <c r="C55" s="29">
        <f>B55*Inputs!$B$10</f>
        <v/>
      </c>
      <c r="D55" s="29">
        <f>SUMIFS(Outflows!$C$5:$C$64,Outflows!$A$5:$A$64,A55)</f>
        <v/>
      </c>
      <c r="E55" s="29">
        <f>IF(ROW()-4-Inputs!$B$24&gt;=1,INDEX($C$5:$C$764,ROW()-4-Inputs!$B$24),0)</f>
        <v/>
      </c>
      <c r="F55" s="29">
        <f>F54+C55</f>
        <v/>
      </c>
      <c r="G55" s="29">
        <f>IF(A55&gt;=Inputs!$B$32,$F$764,MIN(IF(Inputs!$B$28="",1E+15,Inputs!$B$28),(1-Inputs!$B$26)*IF(ROW()-4-Inputs!$B$27&gt;=1,INDEX($F$5:$F$764,ROW()-4-Inputs!$B$27),0)))</f>
        <v/>
      </c>
      <c r="H55" s="29">
        <f>G55-G54</f>
        <v/>
      </c>
      <c r="I55" s="29">
        <f>IF(A55=Inputs!$B$32,$F$764,0)</f>
        <v/>
      </c>
      <c r="J55" s="29">
        <f>CHOOSE(Inputs!$B$37,E55,H55,I55)</f>
        <v/>
      </c>
      <c r="K55" s="29">
        <f>K54+J55-D55</f>
        <v/>
      </c>
      <c r="L55" s="29">
        <f>L54+E55-D55</f>
        <v/>
      </c>
      <c r="M55" s="29">
        <f>M54+H55-D55</f>
        <v/>
      </c>
      <c r="N55" s="29">
        <f>N54+I55-D55</f>
        <v/>
      </c>
      <c r="O55" s="29">
        <f>IF(MONTH(A55)&lt;&gt;MONTH(A54),K55,MIN(O54,K55))</f>
        <v/>
      </c>
      <c r="P55" s="29">
        <f>IF(MONTH(A55)&lt;&gt;MONTH(A54),L55,MIN(P54,L55))</f>
        <v/>
      </c>
      <c r="Q55" s="29">
        <f>IF(MONTH(A55)&lt;&gt;MONTH(A54),M55,MIN(Q54,M55))</f>
        <v/>
      </c>
      <c r="R55" s="29">
        <f>IF(MONTH(A55)&lt;&gt;MONTH(A54),N55,MIN(R54,N55))</f>
        <v/>
      </c>
    </row>
    <row r="56">
      <c r="A56" s="27">
        <f>A55+1</f>
        <v/>
      </c>
      <c r="B56" s="28">
        <f>Inputs!$B$9*(IF(AND((A56-Inputs!$B$8)&gt;=0,(A56-Inputs!$B$8)&lt;=13),Inputs!$B$16/14,0)+IF(AND((A56-Inputs!$B$8)&gt;=14,(A56-Inputs!$B$8)&lt;=Inputs!$B$35-15),Inputs!$B$18/MAX(1,Inputs!$B$35-28),0)+IF(AND((A56-Inputs!$B$8)&gt;=Inputs!$B$35-14,(A56-Inputs!$B$8)&lt;=Inputs!$B$35-1,(A56-Inputs!$B$8)&gt;=14),Inputs!$B$17/14,0))</f>
        <v/>
      </c>
      <c r="C56" s="29">
        <f>B56*Inputs!$B$10</f>
        <v/>
      </c>
      <c r="D56" s="29">
        <f>SUMIFS(Outflows!$C$5:$C$64,Outflows!$A$5:$A$64,A56)</f>
        <v/>
      </c>
      <c r="E56" s="29">
        <f>IF(ROW()-4-Inputs!$B$24&gt;=1,INDEX($C$5:$C$764,ROW()-4-Inputs!$B$24),0)</f>
        <v/>
      </c>
      <c r="F56" s="29">
        <f>F55+C56</f>
        <v/>
      </c>
      <c r="G56" s="29">
        <f>IF(A56&gt;=Inputs!$B$32,$F$764,MIN(IF(Inputs!$B$28="",1E+15,Inputs!$B$28),(1-Inputs!$B$26)*IF(ROW()-4-Inputs!$B$27&gt;=1,INDEX($F$5:$F$764,ROW()-4-Inputs!$B$27),0)))</f>
        <v/>
      </c>
      <c r="H56" s="29">
        <f>G56-G55</f>
        <v/>
      </c>
      <c r="I56" s="29">
        <f>IF(A56=Inputs!$B$32,$F$764,0)</f>
        <v/>
      </c>
      <c r="J56" s="29">
        <f>CHOOSE(Inputs!$B$37,E56,H56,I56)</f>
        <v/>
      </c>
      <c r="K56" s="29">
        <f>K55+J56-D56</f>
        <v/>
      </c>
      <c r="L56" s="29">
        <f>L55+E56-D56</f>
        <v/>
      </c>
      <c r="M56" s="29">
        <f>M55+H56-D56</f>
        <v/>
      </c>
      <c r="N56" s="29">
        <f>N55+I56-D56</f>
        <v/>
      </c>
      <c r="O56" s="29">
        <f>IF(MONTH(A56)&lt;&gt;MONTH(A55),K56,MIN(O55,K56))</f>
        <v/>
      </c>
      <c r="P56" s="29">
        <f>IF(MONTH(A56)&lt;&gt;MONTH(A55),L56,MIN(P55,L56))</f>
        <v/>
      </c>
      <c r="Q56" s="29">
        <f>IF(MONTH(A56)&lt;&gt;MONTH(A55),M56,MIN(Q55,M56))</f>
        <v/>
      </c>
      <c r="R56" s="29">
        <f>IF(MONTH(A56)&lt;&gt;MONTH(A55),N56,MIN(R55,N56))</f>
        <v/>
      </c>
    </row>
    <row r="57">
      <c r="A57" s="27">
        <f>A56+1</f>
        <v/>
      </c>
      <c r="B57" s="28">
        <f>Inputs!$B$9*(IF(AND((A57-Inputs!$B$8)&gt;=0,(A57-Inputs!$B$8)&lt;=13),Inputs!$B$16/14,0)+IF(AND((A57-Inputs!$B$8)&gt;=14,(A57-Inputs!$B$8)&lt;=Inputs!$B$35-15),Inputs!$B$18/MAX(1,Inputs!$B$35-28),0)+IF(AND((A57-Inputs!$B$8)&gt;=Inputs!$B$35-14,(A57-Inputs!$B$8)&lt;=Inputs!$B$35-1,(A57-Inputs!$B$8)&gt;=14),Inputs!$B$17/14,0))</f>
        <v/>
      </c>
      <c r="C57" s="29">
        <f>B57*Inputs!$B$10</f>
        <v/>
      </c>
      <c r="D57" s="29">
        <f>SUMIFS(Outflows!$C$5:$C$64,Outflows!$A$5:$A$64,A57)</f>
        <v/>
      </c>
      <c r="E57" s="29">
        <f>IF(ROW()-4-Inputs!$B$24&gt;=1,INDEX($C$5:$C$764,ROW()-4-Inputs!$B$24),0)</f>
        <v/>
      </c>
      <c r="F57" s="29">
        <f>F56+C57</f>
        <v/>
      </c>
      <c r="G57" s="29">
        <f>IF(A57&gt;=Inputs!$B$32,$F$764,MIN(IF(Inputs!$B$28="",1E+15,Inputs!$B$28),(1-Inputs!$B$26)*IF(ROW()-4-Inputs!$B$27&gt;=1,INDEX($F$5:$F$764,ROW()-4-Inputs!$B$27),0)))</f>
        <v/>
      </c>
      <c r="H57" s="29">
        <f>G57-G56</f>
        <v/>
      </c>
      <c r="I57" s="29">
        <f>IF(A57=Inputs!$B$32,$F$764,0)</f>
        <v/>
      </c>
      <c r="J57" s="29">
        <f>CHOOSE(Inputs!$B$37,E57,H57,I57)</f>
        <v/>
      </c>
      <c r="K57" s="29">
        <f>K56+J57-D57</f>
        <v/>
      </c>
      <c r="L57" s="29">
        <f>L56+E57-D57</f>
        <v/>
      </c>
      <c r="M57" s="29">
        <f>M56+H57-D57</f>
        <v/>
      </c>
      <c r="N57" s="29">
        <f>N56+I57-D57</f>
        <v/>
      </c>
      <c r="O57" s="29">
        <f>IF(MONTH(A57)&lt;&gt;MONTH(A56),K57,MIN(O56,K57))</f>
        <v/>
      </c>
      <c r="P57" s="29">
        <f>IF(MONTH(A57)&lt;&gt;MONTH(A56),L57,MIN(P56,L57))</f>
        <v/>
      </c>
      <c r="Q57" s="29">
        <f>IF(MONTH(A57)&lt;&gt;MONTH(A56),M57,MIN(Q56,M57))</f>
        <v/>
      </c>
      <c r="R57" s="29">
        <f>IF(MONTH(A57)&lt;&gt;MONTH(A56),N57,MIN(R56,N57))</f>
        <v/>
      </c>
    </row>
    <row r="58">
      <c r="A58" s="27">
        <f>A57+1</f>
        <v/>
      </c>
      <c r="B58" s="28">
        <f>Inputs!$B$9*(IF(AND((A58-Inputs!$B$8)&gt;=0,(A58-Inputs!$B$8)&lt;=13),Inputs!$B$16/14,0)+IF(AND((A58-Inputs!$B$8)&gt;=14,(A58-Inputs!$B$8)&lt;=Inputs!$B$35-15),Inputs!$B$18/MAX(1,Inputs!$B$35-28),0)+IF(AND((A58-Inputs!$B$8)&gt;=Inputs!$B$35-14,(A58-Inputs!$B$8)&lt;=Inputs!$B$35-1,(A58-Inputs!$B$8)&gt;=14),Inputs!$B$17/14,0))</f>
        <v/>
      </c>
      <c r="C58" s="29">
        <f>B58*Inputs!$B$10</f>
        <v/>
      </c>
      <c r="D58" s="29">
        <f>SUMIFS(Outflows!$C$5:$C$64,Outflows!$A$5:$A$64,A58)</f>
        <v/>
      </c>
      <c r="E58" s="29">
        <f>IF(ROW()-4-Inputs!$B$24&gt;=1,INDEX($C$5:$C$764,ROW()-4-Inputs!$B$24),0)</f>
        <v/>
      </c>
      <c r="F58" s="29">
        <f>F57+C58</f>
        <v/>
      </c>
      <c r="G58" s="29">
        <f>IF(A58&gt;=Inputs!$B$32,$F$764,MIN(IF(Inputs!$B$28="",1E+15,Inputs!$B$28),(1-Inputs!$B$26)*IF(ROW()-4-Inputs!$B$27&gt;=1,INDEX($F$5:$F$764,ROW()-4-Inputs!$B$27),0)))</f>
        <v/>
      </c>
      <c r="H58" s="29">
        <f>G58-G57</f>
        <v/>
      </c>
      <c r="I58" s="29">
        <f>IF(A58=Inputs!$B$32,$F$764,0)</f>
        <v/>
      </c>
      <c r="J58" s="29">
        <f>CHOOSE(Inputs!$B$37,E58,H58,I58)</f>
        <v/>
      </c>
      <c r="K58" s="29">
        <f>K57+J58-D58</f>
        <v/>
      </c>
      <c r="L58" s="29">
        <f>L57+E58-D58</f>
        <v/>
      </c>
      <c r="M58" s="29">
        <f>M57+H58-D58</f>
        <v/>
      </c>
      <c r="N58" s="29">
        <f>N57+I58-D58</f>
        <v/>
      </c>
      <c r="O58" s="29">
        <f>IF(MONTH(A58)&lt;&gt;MONTH(A57),K58,MIN(O57,K58))</f>
        <v/>
      </c>
      <c r="P58" s="29">
        <f>IF(MONTH(A58)&lt;&gt;MONTH(A57),L58,MIN(P57,L58))</f>
        <v/>
      </c>
      <c r="Q58" s="29">
        <f>IF(MONTH(A58)&lt;&gt;MONTH(A57),M58,MIN(Q57,M58))</f>
        <v/>
      </c>
      <c r="R58" s="29">
        <f>IF(MONTH(A58)&lt;&gt;MONTH(A57),N58,MIN(R57,N58))</f>
        <v/>
      </c>
    </row>
    <row r="59">
      <c r="A59" s="27">
        <f>A58+1</f>
        <v/>
      </c>
      <c r="B59" s="28">
        <f>Inputs!$B$9*(IF(AND((A59-Inputs!$B$8)&gt;=0,(A59-Inputs!$B$8)&lt;=13),Inputs!$B$16/14,0)+IF(AND((A59-Inputs!$B$8)&gt;=14,(A59-Inputs!$B$8)&lt;=Inputs!$B$35-15),Inputs!$B$18/MAX(1,Inputs!$B$35-28),0)+IF(AND((A59-Inputs!$B$8)&gt;=Inputs!$B$35-14,(A59-Inputs!$B$8)&lt;=Inputs!$B$35-1,(A59-Inputs!$B$8)&gt;=14),Inputs!$B$17/14,0))</f>
        <v/>
      </c>
      <c r="C59" s="29">
        <f>B59*Inputs!$B$10</f>
        <v/>
      </c>
      <c r="D59" s="29">
        <f>SUMIFS(Outflows!$C$5:$C$64,Outflows!$A$5:$A$64,A59)</f>
        <v/>
      </c>
      <c r="E59" s="29">
        <f>IF(ROW()-4-Inputs!$B$24&gt;=1,INDEX($C$5:$C$764,ROW()-4-Inputs!$B$24),0)</f>
        <v/>
      </c>
      <c r="F59" s="29">
        <f>F58+C59</f>
        <v/>
      </c>
      <c r="G59" s="29">
        <f>IF(A59&gt;=Inputs!$B$32,$F$764,MIN(IF(Inputs!$B$28="",1E+15,Inputs!$B$28),(1-Inputs!$B$26)*IF(ROW()-4-Inputs!$B$27&gt;=1,INDEX($F$5:$F$764,ROW()-4-Inputs!$B$27),0)))</f>
        <v/>
      </c>
      <c r="H59" s="29">
        <f>G59-G58</f>
        <v/>
      </c>
      <c r="I59" s="29">
        <f>IF(A59=Inputs!$B$32,$F$764,0)</f>
        <v/>
      </c>
      <c r="J59" s="29">
        <f>CHOOSE(Inputs!$B$37,E59,H59,I59)</f>
        <v/>
      </c>
      <c r="K59" s="29">
        <f>K58+J59-D59</f>
        <v/>
      </c>
      <c r="L59" s="29">
        <f>L58+E59-D59</f>
        <v/>
      </c>
      <c r="M59" s="29">
        <f>M58+H59-D59</f>
        <v/>
      </c>
      <c r="N59" s="29">
        <f>N58+I59-D59</f>
        <v/>
      </c>
      <c r="O59" s="29">
        <f>IF(MONTH(A59)&lt;&gt;MONTH(A58),K59,MIN(O58,K59))</f>
        <v/>
      </c>
      <c r="P59" s="29">
        <f>IF(MONTH(A59)&lt;&gt;MONTH(A58),L59,MIN(P58,L59))</f>
        <v/>
      </c>
      <c r="Q59" s="29">
        <f>IF(MONTH(A59)&lt;&gt;MONTH(A58),M59,MIN(Q58,M59))</f>
        <v/>
      </c>
      <c r="R59" s="29">
        <f>IF(MONTH(A59)&lt;&gt;MONTH(A58),N59,MIN(R58,N59))</f>
        <v/>
      </c>
    </row>
    <row r="60">
      <c r="A60" s="27">
        <f>A59+1</f>
        <v/>
      </c>
      <c r="B60" s="28">
        <f>Inputs!$B$9*(IF(AND((A60-Inputs!$B$8)&gt;=0,(A60-Inputs!$B$8)&lt;=13),Inputs!$B$16/14,0)+IF(AND((A60-Inputs!$B$8)&gt;=14,(A60-Inputs!$B$8)&lt;=Inputs!$B$35-15),Inputs!$B$18/MAX(1,Inputs!$B$35-28),0)+IF(AND((A60-Inputs!$B$8)&gt;=Inputs!$B$35-14,(A60-Inputs!$B$8)&lt;=Inputs!$B$35-1,(A60-Inputs!$B$8)&gt;=14),Inputs!$B$17/14,0))</f>
        <v/>
      </c>
      <c r="C60" s="29">
        <f>B60*Inputs!$B$10</f>
        <v/>
      </c>
      <c r="D60" s="29">
        <f>SUMIFS(Outflows!$C$5:$C$64,Outflows!$A$5:$A$64,A60)</f>
        <v/>
      </c>
      <c r="E60" s="29">
        <f>IF(ROW()-4-Inputs!$B$24&gt;=1,INDEX($C$5:$C$764,ROW()-4-Inputs!$B$24),0)</f>
        <v/>
      </c>
      <c r="F60" s="29">
        <f>F59+C60</f>
        <v/>
      </c>
      <c r="G60" s="29">
        <f>IF(A60&gt;=Inputs!$B$32,$F$764,MIN(IF(Inputs!$B$28="",1E+15,Inputs!$B$28),(1-Inputs!$B$26)*IF(ROW()-4-Inputs!$B$27&gt;=1,INDEX($F$5:$F$764,ROW()-4-Inputs!$B$27),0)))</f>
        <v/>
      </c>
      <c r="H60" s="29">
        <f>G60-G59</f>
        <v/>
      </c>
      <c r="I60" s="29">
        <f>IF(A60=Inputs!$B$32,$F$764,0)</f>
        <v/>
      </c>
      <c r="J60" s="29">
        <f>CHOOSE(Inputs!$B$37,E60,H60,I60)</f>
        <v/>
      </c>
      <c r="K60" s="29">
        <f>K59+J60-D60</f>
        <v/>
      </c>
      <c r="L60" s="29">
        <f>L59+E60-D60</f>
        <v/>
      </c>
      <c r="M60" s="29">
        <f>M59+H60-D60</f>
        <v/>
      </c>
      <c r="N60" s="29">
        <f>N59+I60-D60</f>
        <v/>
      </c>
      <c r="O60" s="29">
        <f>IF(MONTH(A60)&lt;&gt;MONTH(A59),K60,MIN(O59,K60))</f>
        <v/>
      </c>
      <c r="P60" s="29">
        <f>IF(MONTH(A60)&lt;&gt;MONTH(A59),L60,MIN(P59,L60))</f>
        <v/>
      </c>
      <c r="Q60" s="29">
        <f>IF(MONTH(A60)&lt;&gt;MONTH(A59),M60,MIN(Q59,M60))</f>
        <v/>
      </c>
      <c r="R60" s="29">
        <f>IF(MONTH(A60)&lt;&gt;MONTH(A59),N60,MIN(R59,N60))</f>
        <v/>
      </c>
    </row>
    <row r="61">
      <c r="A61" s="27">
        <f>A60+1</f>
        <v/>
      </c>
      <c r="B61" s="28">
        <f>Inputs!$B$9*(IF(AND((A61-Inputs!$B$8)&gt;=0,(A61-Inputs!$B$8)&lt;=13),Inputs!$B$16/14,0)+IF(AND((A61-Inputs!$B$8)&gt;=14,(A61-Inputs!$B$8)&lt;=Inputs!$B$35-15),Inputs!$B$18/MAX(1,Inputs!$B$35-28),0)+IF(AND((A61-Inputs!$B$8)&gt;=Inputs!$B$35-14,(A61-Inputs!$B$8)&lt;=Inputs!$B$35-1,(A61-Inputs!$B$8)&gt;=14),Inputs!$B$17/14,0))</f>
        <v/>
      </c>
      <c r="C61" s="29">
        <f>B61*Inputs!$B$10</f>
        <v/>
      </c>
      <c r="D61" s="29">
        <f>SUMIFS(Outflows!$C$5:$C$64,Outflows!$A$5:$A$64,A61)</f>
        <v/>
      </c>
      <c r="E61" s="29">
        <f>IF(ROW()-4-Inputs!$B$24&gt;=1,INDEX($C$5:$C$764,ROW()-4-Inputs!$B$24),0)</f>
        <v/>
      </c>
      <c r="F61" s="29">
        <f>F60+C61</f>
        <v/>
      </c>
      <c r="G61" s="29">
        <f>IF(A61&gt;=Inputs!$B$32,$F$764,MIN(IF(Inputs!$B$28="",1E+15,Inputs!$B$28),(1-Inputs!$B$26)*IF(ROW()-4-Inputs!$B$27&gt;=1,INDEX($F$5:$F$764,ROW()-4-Inputs!$B$27),0)))</f>
        <v/>
      </c>
      <c r="H61" s="29">
        <f>G61-G60</f>
        <v/>
      </c>
      <c r="I61" s="29">
        <f>IF(A61=Inputs!$B$32,$F$764,0)</f>
        <v/>
      </c>
      <c r="J61" s="29">
        <f>CHOOSE(Inputs!$B$37,E61,H61,I61)</f>
        <v/>
      </c>
      <c r="K61" s="29">
        <f>K60+J61-D61</f>
        <v/>
      </c>
      <c r="L61" s="29">
        <f>L60+E61-D61</f>
        <v/>
      </c>
      <c r="M61" s="29">
        <f>M60+H61-D61</f>
        <v/>
      </c>
      <c r="N61" s="29">
        <f>N60+I61-D61</f>
        <v/>
      </c>
      <c r="O61" s="29">
        <f>IF(MONTH(A61)&lt;&gt;MONTH(A60),K61,MIN(O60,K61))</f>
        <v/>
      </c>
      <c r="P61" s="29">
        <f>IF(MONTH(A61)&lt;&gt;MONTH(A60),L61,MIN(P60,L61))</f>
        <v/>
      </c>
      <c r="Q61" s="29">
        <f>IF(MONTH(A61)&lt;&gt;MONTH(A60),M61,MIN(Q60,M61))</f>
        <v/>
      </c>
      <c r="R61" s="29">
        <f>IF(MONTH(A61)&lt;&gt;MONTH(A60),N61,MIN(R60,N61))</f>
        <v/>
      </c>
    </row>
    <row r="62">
      <c r="A62" s="27">
        <f>A61+1</f>
        <v/>
      </c>
      <c r="B62" s="28">
        <f>Inputs!$B$9*(IF(AND((A62-Inputs!$B$8)&gt;=0,(A62-Inputs!$B$8)&lt;=13),Inputs!$B$16/14,0)+IF(AND((A62-Inputs!$B$8)&gt;=14,(A62-Inputs!$B$8)&lt;=Inputs!$B$35-15),Inputs!$B$18/MAX(1,Inputs!$B$35-28),0)+IF(AND((A62-Inputs!$B$8)&gt;=Inputs!$B$35-14,(A62-Inputs!$B$8)&lt;=Inputs!$B$35-1,(A62-Inputs!$B$8)&gt;=14),Inputs!$B$17/14,0))</f>
        <v/>
      </c>
      <c r="C62" s="29">
        <f>B62*Inputs!$B$10</f>
        <v/>
      </c>
      <c r="D62" s="29">
        <f>SUMIFS(Outflows!$C$5:$C$64,Outflows!$A$5:$A$64,A62)</f>
        <v/>
      </c>
      <c r="E62" s="29">
        <f>IF(ROW()-4-Inputs!$B$24&gt;=1,INDEX($C$5:$C$764,ROW()-4-Inputs!$B$24),0)</f>
        <v/>
      </c>
      <c r="F62" s="29">
        <f>F61+C62</f>
        <v/>
      </c>
      <c r="G62" s="29">
        <f>IF(A62&gt;=Inputs!$B$32,$F$764,MIN(IF(Inputs!$B$28="",1E+15,Inputs!$B$28),(1-Inputs!$B$26)*IF(ROW()-4-Inputs!$B$27&gt;=1,INDEX($F$5:$F$764,ROW()-4-Inputs!$B$27),0)))</f>
        <v/>
      </c>
      <c r="H62" s="29">
        <f>G62-G61</f>
        <v/>
      </c>
      <c r="I62" s="29">
        <f>IF(A62=Inputs!$B$32,$F$764,0)</f>
        <v/>
      </c>
      <c r="J62" s="29">
        <f>CHOOSE(Inputs!$B$37,E62,H62,I62)</f>
        <v/>
      </c>
      <c r="K62" s="29">
        <f>K61+J62-D62</f>
        <v/>
      </c>
      <c r="L62" s="29">
        <f>L61+E62-D62</f>
        <v/>
      </c>
      <c r="M62" s="29">
        <f>M61+H62-D62</f>
        <v/>
      </c>
      <c r="N62" s="29">
        <f>N61+I62-D62</f>
        <v/>
      </c>
      <c r="O62" s="29">
        <f>IF(MONTH(A62)&lt;&gt;MONTH(A61),K62,MIN(O61,K62))</f>
        <v/>
      </c>
      <c r="P62" s="29">
        <f>IF(MONTH(A62)&lt;&gt;MONTH(A61),L62,MIN(P61,L62))</f>
        <v/>
      </c>
      <c r="Q62" s="29">
        <f>IF(MONTH(A62)&lt;&gt;MONTH(A61),M62,MIN(Q61,M62))</f>
        <v/>
      </c>
      <c r="R62" s="29">
        <f>IF(MONTH(A62)&lt;&gt;MONTH(A61),N62,MIN(R61,N62))</f>
        <v/>
      </c>
    </row>
    <row r="63">
      <c r="A63" s="27">
        <f>A62+1</f>
        <v/>
      </c>
      <c r="B63" s="28">
        <f>Inputs!$B$9*(IF(AND((A63-Inputs!$B$8)&gt;=0,(A63-Inputs!$B$8)&lt;=13),Inputs!$B$16/14,0)+IF(AND((A63-Inputs!$B$8)&gt;=14,(A63-Inputs!$B$8)&lt;=Inputs!$B$35-15),Inputs!$B$18/MAX(1,Inputs!$B$35-28),0)+IF(AND((A63-Inputs!$B$8)&gt;=Inputs!$B$35-14,(A63-Inputs!$B$8)&lt;=Inputs!$B$35-1,(A63-Inputs!$B$8)&gt;=14),Inputs!$B$17/14,0))</f>
        <v/>
      </c>
      <c r="C63" s="29">
        <f>B63*Inputs!$B$10</f>
        <v/>
      </c>
      <c r="D63" s="29">
        <f>SUMIFS(Outflows!$C$5:$C$64,Outflows!$A$5:$A$64,A63)</f>
        <v/>
      </c>
      <c r="E63" s="29">
        <f>IF(ROW()-4-Inputs!$B$24&gt;=1,INDEX($C$5:$C$764,ROW()-4-Inputs!$B$24),0)</f>
        <v/>
      </c>
      <c r="F63" s="29">
        <f>F62+C63</f>
        <v/>
      </c>
      <c r="G63" s="29">
        <f>IF(A63&gt;=Inputs!$B$32,$F$764,MIN(IF(Inputs!$B$28="",1E+15,Inputs!$B$28),(1-Inputs!$B$26)*IF(ROW()-4-Inputs!$B$27&gt;=1,INDEX($F$5:$F$764,ROW()-4-Inputs!$B$27),0)))</f>
        <v/>
      </c>
      <c r="H63" s="29">
        <f>G63-G62</f>
        <v/>
      </c>
      <c r="I63" s="29">
        <f>IF(A63=Inputs!$B$32,$F$764,0)</f>
        <v/>
      </c>
      <c r="J63" s="29">
        <f>CHOOSE(Inputs!$B$37,E63,H63,I63)</f>
        <v/>
      </c>
      <c r="K63" s="29">
        <f>K62+J63-D63</f>
        <v/>
      </c>
      <c r="L63" s="29">
        <f>L62+E63-D63</f>
        <v/>
      </c>
      <c r="M63" s="29">
        <f>M62+H63-D63</f>
        <v/>
      </c>
      <c r="N63" s="29">
        <f>N62+I63-D63</f>
        <v/>
      </c>
      <c r="O63" s="29">
        <f>IF(MONTH(A63)&lt;&gt;MONTH(A62),K63,MIN(O62,K63))</f>
        <v/>
      </c>
      <c r="P63" s="29">
        <f>IF(MONTH(A63)&lt;&gt;MONTH(A62),L63,MIN(P62,L63))</f>
        <v/>
      </c>
      <c r="Q63" s="29">
        <f>IF(MONTH(A63)&lt;&gt;MONTH(A62),M63,MIN(Q62,M63))</f>
        <v/>
      </c>
      <c r="R63" s="29">
        <f>IF(MONTH(A63)&lt;&gt;MONTH(A62),N63,MIN(R62,N63))</f>
        <v/>
      </c>
    </row>
    <row r="64">
      <c r="A64" s="27">
        <f>A63+1</f>
        <v/>
      </c>
      <c r="B64" s="28">
        <f>Inputs!$B$9*(IF(AND((A64-Inputs!$B$8)&gt;=0,(A64-Inputs!$B$8)&lt;=13),Inputs!$B$16/14,0)+IF(AND((A64-Inputs!$B$8)&gt;=14,(A64-Inputs!$B$8)&lt;=Inputs!$B$35-15),Inputs!$B$18/MAX(1,Inputs!$B$35-28),0)+IF(AND((A64-Inputs!$B$8)&gt;=Inputs!$B$35-14,(A64-Inputs!$B$8)&lt;=Inputs!$B$35-1,(A64-Inputs!$B$8)&gt;=14),Inputs!$B$17/14,0))</f>
        <v/>
      </c>
      <c r="C64" s="29">
        <f>B64*Inputs!$B$10</f>
        <v/>
      </c>
      <c r="D64" s="29">
        <f>SUMIFS(Outflows!$C$5:$C$64,Outflows!$A$5:$A$64,A64)</f>
        <v/>
      </c>
      <c r="E64" s="29">
        <f>IF(ROW()-4-Inputs!$B$24&gt;=1,INDEX($C$5:$C$764,ROW()-4-Inputs!$B$24),0)</f>
        <v/>
      </c>
      <c r="F64" s="29">
        <f>F63+C64</f>
        <v/>
      </c>
      <c r="G64" s="29">
        <f>IF(A64&gt;=Inputs!$B$32,$F$764,MIN(IF(Inputs!$B$28="",1E+15,Inputs!$B$28),(1-Inputs!$B$26)*IF(ROW()-4-Inputs!$B$27&gt;=1,INDEX($F$5:$F$764,ROW()-4-Inputs!$B$27),0)))</f>
        <v/>
      </c>
      <c r="H64" s="29">
        <f>G64-G63</f>
        <v/>
      </c>
      <c r="I64" s="29">
        <f>IF(A64=Inputs!$B$32,$F$764,0)</f>
        <v/>
      </c>
      <c r="J64" s="29">
        <f>CHOOSE(Inputs!$B$37,E64,H64,I64)</f>
        <v/>
      </c>
      <c r="K64" s="29">
        <f>K63+J64-D64</f>
        <v/>
      </c>
      <c r="L64" s="29">
        <f>L63+E64-D64</f>
        <v/>
      </c>
      <c r="M64" s="29">
        <f>M63+H64-D64</f>
        <v/>
      </c>
      <c r="N64" s="29">
        <f>N63+I64-D64</f>
        <v/>
      </c>
      <c r="O64" s="29">
        <f>IF(MONTH(A64)&lt;&gt;MONTH(A63),K64,MIN(O63,K64))</f>
        <v/>
      </c>
      <c r="P64" s="29">
        <f>IF(MONTH(A64)&lt;&gt;MONTH(A63),L64,MIN(P63,L64))</f>
        <v/>
      </c>
      <c r="Q64" s="29">
        <f>IF(MONTH(A64)&lt;&gt;MONTH(A63),M64,MIN(Q63,M64))</f>
        <v/>
      </c>
      <c r="R64" s="29">
        <f>IF(MONTH(A64)&lt;&gt;MONTH(A63),N64,MIN(R63,N64))</f>
        <v/>
      </c>
    </row>
    <row r="65">
      <c r="A65" s="27">
        <f>A64+1</f>
        <v/>
      </c>
      <c r="B65" s="28">
        <f>Inputs!$B$9*(IF(AND((A65-Inputs!$B$8)&gt;=0,(A65-Inputs!$B$8)&lt;=13),Inputs!$B$16/14,0)+IF(AND((A65-Inputs!$B$8)&gt;=14,(A65-Inputs!$B$8)&lt;=Inputs!$B$35-15),Inputs!$B$18/MAX(1,Inputs!$B$35-28),0)+IF(AND((A65-Inputs!$B$8)&gt;=Inputs!$B$35-14,(A65-Inputs!$B$8)&lt;=Inputs!$B$35-1,(A65-Inputs!$B$8)&gt;=14),Inputs!$B$17/14,0))</f>
        <v/>
      </c>
      <c r="C65" s="29">
        <f>B65*Inputs!$B$10</f>
        <v/>
      </c>
      <c r="D65" s="29">
        <f>SUMIFS(Outflows!$C$5:$C$64,Outflows!$A$5:$A$64,A65)</f>
        <v/>
      </c>
      <c r="E65" s="29">
        <f>IF(ROW()-4-Inputs!$B$24&gt;=1,INDEX($C$5:$C$764,ROW()-4-Inputs!$B$24),0)</f>
        <v/>
      </c>
      <c r="F65" s="29">
        <f>F64+C65</f>
        <v/>
      </c>
      <c r="G65" s="29">
        <f>IF(A65&gt;=Inputs!$B$32,$F$764,MIN(IF(Inputs!$B$28="",1E+15,Inputs!$B$28),(1-Inputs!$B$26)*IF(ROW()-4-Inputs!$B$27&gt;=1,INDEX($F$5:$F$764,ROW()-4-Inputs!$B$27),0)))</f>
        <v/>
      </c>
      <c r="H65" s="29">
        <f>G65-G64</f>
        <v/>
      </c>
      <c r="I65" s="29">
        <f>IF(A65=Inputs!$B$32,$F$764,0)</f>
        <v/>
      </c>
      <c r="J65" s="29">
        <f>CHOOSE(Inputs!$B$37,E65,H65,I65)</f>
        <v/>
      </c>
      <c r="K65" s="29">
        <f>K64+J65-D65</f>
        <v/>
      </c>
      <c r="L65" s="29">
        <f>L64+E65-D65</f>
        <v/>
      </c>
      <c r="M65" s="29">
        <f>M64+H65-D65</f>
        <v/>
      </c>
      <c r="N65" s="29">
        <f>N64+I65-D65</f>
        <v/>
      </c>
      <c r="O65" s="29">
        <f>IF(MONTH(A65)&lt;&gt;MONTH(A64),K65,MIN(O64,K65))</f>
        <v/>
      </c>
      <c r="P65" s="29">
        <f>IF(MONTH(A65)&lt;&gt;MONTH(A64),L65,MIN(P64,L65))</f>
        <v/>
      </c>
      <c r="Q65" s="29">
        <f>IF(MONTH(A65)&lt;&gt;MONTH(A64),M65,MIN(Q64,M65))</f>
        <v/>
      </c>
      <c r="R65" s="29">
        <f>IF(MONTH(A65)&lt;&gt;MONTH(A64),N65,MIN(R64,N65))</f>
        <v/>
      </c>
    </row>
    <row r="66">
      <c r="A66" s="27">
        <f>A65+1</f>
        <v/>
      </c>
      <c r="B66" s="28">
        <f>Inputs!$B$9*(IF(AND((A66-Inputs!$B$8)&gt;=0,(A66-Inputs!$B$8)&lt;=13),Inputs!$B$16/14,0)+IF(AND((A66-Inputs!$B$8)&gt;=14,(A66-Inputs!$B$8)&lt;=Inputs!$B$35-15),Inputs!$B$18/MAX(1,Inputs!$B$35-28),0)+IF(AND((A66-Inputs!$B$8)&gt;=Inputs!$B$35-14,(A66-Inputs!$B$8)&lt;=Inputs!$B$35-1,(A66-Inputs!$B$8)&gt;=14),Inputs!$B$17/14,0))</f>
        <v/>
      </c>
      <c r="C66" s="29">
        <f>B66*Inputs!$B$10</f>
        <v/>
      </c>
      <c r="D66" s="29">
        <f>SUMIFS(Outflows!$C$5:$C$64,Outflows!$A$5:$A$64,A66)</f>
        <v/>
      </c>
      <c r="E66" s="29">
        <f>IF(ROW()-4-Inputs!$B$24&gt;=1,INDEX($C$5:$C$764,ROW()-4-Inputs!$B$24),0)</f>
        <v/>
      </c>
      <c r="F66" s="29">
        <f>F65+C66</f>
        <v/>
      </c>
      <c r="G66" s="29">
        <f>IF(A66&gt;=Inputs!$B$32,$F$764,MIN(IF(Inputs!$B$28="",1E+15,Inputs!$B$28),(1-Inputs!$B$26)*IF(ROW()-4-Inputs!$B$27&gt;=1,INDEX($F$5:$F$764,ROW()-4-Inputs!$B$27),0)))</f>
        <v/>
      </c>
      <c r="H66" s="29">
        <f>G66-G65</f>
        <v/>
      </c>
      <c r="I66" s="29">
        <f>IF(A66=Inputs!$B$32,$F$764,0)</f>
        <v/>
      </c>
      <c r="J66" s="29">
        <f>CHOOSE(Inputs!$B$37,E66,H66,I66)</f>
        <v/>
      </c>
      <c r="K66" s="29">
        <f>K65+J66-D66</f>
        <v/>
      </c>
      <c r="L66" s="29">
        <f>L65+E66-D66</f>
        <v/>
      </c>
      <c r="M66" s="29">
        <f>M65+H66-D66</f>
        <v/>
      </c>
      <c r="N66" s="29">
        <f>N65+I66-D66</f>
        <v/>
      </c>
      <c r="O66" s="29">
        <f>IF(MONTH(A66)&lt;&gt;MONTH(A65),K66,MIN(O65,K66))</f>
        <v/>
      </c>
      <c r="P66" s="29">
        <f>IF(MONTH(A66)&lt;&gt;MONTH(A65),L66,MIN(P65,L66))</f>
        <v/>
      </c>
      <c r="Q66" s="29">
        <f>IF(MONTH(A66)&lt;&gt;MONTH(A65),M66,MIN(Q65,M66))</f>
        <v/>
      </c>
      <c r="R66" s="29">
        <f>IF(MONTH(A66)&lt;&gt;MONTH(A65),N66,MIN(R65,N66))</f>
        <v/>
      </c>
    </row>
    <row r="67">
      <c r="A67" s="27">
        <f>A66+1</f>
        <v/>
      </c>
      <c r="B67" s="28">
        <f>Inputs!$B$9*(IF(AND((A67-Inputs!$B$8)&gt;=0,(A67-Inputs!$B$8)&lt;=13),Inputs!$B$16/14,0)+IF(AND((A67-Inputs!$B$8)&gt;=14,(A67-Inputs!$B$8)&lt;=Inputs!$B$35-15),Inputs!$B$18/MAX(1,Inputs!$B$35-28),0)+IF(AND((A67-Inputs!$B$8)&gt;=Inputs!$B$35-14,(A67-Inputs!$B$8)&lt;=Inputs!$B$35-1,(A67-Inputs!$B$8)&gt;=14),Inputs!$B$17/14,0))</f>
        <v/>
      </c>
      <c r="C67" s="29">
        <f>B67*Inputs!$B$10</f>
        <v/>
      </c>
      <c r="D67" s="29">
        <f>SUMIFS(Outflows!$C$5:$C$64,Outflows!$A$5:$A$64,A67)</f>
        <v/>
      </c>
      <c r="E67" s="29">
        <f>IF(ROW()-4-Inputs!$B$24&gt;=1,INDEX($C$5:$C$764,ROW()-4-Inputs!$B$24),0)</f>
        <v/>
      </c>
      <c r="F67" s="29">
        <f>F66+C67</f>
        <v/>
      </c>
      <c r="G67" s="29">
        <f>IF(A67&gt;=Inputs!$B$32,$F$764,MIN(IF(Inputs!$B$28="",1E+15,Inputs!$B$28),(1-Inputs!$B$26)*IF(ROW()-4-Inputs!$B$27&gt;=1,INDEX($F$5:$F$764,ROW()-4-Inputs!$B$27),0)))</f>
        <v/>
      </c>
      <c r="H67" s="29">
        <f>G67-G66</f>
        <v/>
      </c>
      <c r="I67" s="29">
        <f>IF(A67=Inputs!$B$32,$F$764,0)</f>
        <v/>
      </c>
      <c r="J67" s="29">
        <f>CHOOSE(Inputs!$B$37,E67,H67,I67)</f>
        <v/>
      </c>
      <c r="K67" s="29">
        <f>K66+J67-D67</f>
        <v/>
      </c>
      <c r="L67" s="29">
        <f>L66+E67-D67</f>
        <v/>
      </c>
      <c r="M67" s="29">
        <f>M66+H67-D67</f>
        <v/>
      </c>
      <c r="N67" s="29">
        <f>N66+I67-D67</f>
        <v/>
      </c>
      <c r="O67" s="29">
        <f>IF(MONTH(A67)&lt;&gt;MONTH(A66),K67,MIN(O66,K67))</f>
        <v/>
      </c>
      <c r="P67" s="29">
        <f>IF(MONTH(A67)&lt;&gt;MONTH(A66),L67,MIN(P66,L67))</f>
        <v/>
      </c>
      <c r="Q67" s="29">
        <f>IF(MONTH(A67)&lt;&gt;MONTH(A66),M67,MIN(Q66,M67))</f>
        <v/>
      </c>
      <c r="R67" s="29">
        <f>IF(MONTH(A67)&lt;&gt;MONTH(A66),N67,MIN(R66,N67))</f>
        <v/>
      </c>
    </row>
    <row r="68">
      <c r="A68" s="27">
        <f>A67+1</f>
        <v/>
      </c>
      <c r="B68" s="28">
        <f>Inputs!$B$9*(IF(AND((A68-Inputs!$B$8)&gt;=0,(A68-Inputs!$B$8)&lt;=13),Inputs!$B$16/14,0)+IF(AND((A68-Inputs!$B$8)&gt;=14,(A68-Inputs!$B$8)&lt;=Inputs!$B$35-15),Inputs!$B$18/MAX(1,Inputs!$B$35-28),0)+IF(AND((A68-Inputs!$B$8)&gt;=Inputs!$B$35-14,(A68-Inputs!$B$8)&lt;=Inputs!$B$35-1,(A68-Inputs!$B$8)&gt;=14),Inputs!$B$17/14,0))</f>
        <v/>
      </c>
      <c r="C68" s="29">
        <f>B68*Inputs!$B$10</f>
        <v/>
      </c>
      <c r="D68" s="29">
        <f>SUMIFS(Outflows!$C$5:$C$64,Outflows!$A$5:$A$64,A68)</f>
        <v/>
      </c>
      <c r="E68" s="29">
        <f>IF(ROW()-4-Inputs!$B$24&gt;=1,INDEX($C$5:$C$764,ROW()-4-Inputs!$B$24),0)</f>
        <v/>
      </c>
      <c r="F68" s="29">
        <f>F67+C68</f>
        <v/>
      </c>
      <c r="G68" s="29">
        <f>IF(A68&gt;=Inputs!$B$32,$F$764,MIN(IF(Inputs!$B$28="",1E+15,Inputs!$B$28),(1-Inputs!$B$26)*IF(ROW()-4-Inputs!$B$27&gt;=1,INDEX($F$5:$F$764,ROW()-4-Inputs!$B$27),0)))</f>
        <v/>
      </c>
      <c r="H68" s="29">
        <f>G68-G67</f>
        <v/>
      </c>
      <c r="I68" s="29">
        <f>IF(A68=Inputs!$B$32,$F$764,0)</f>
        <v/>
      </c>
      <c r="J68" s="29">
        <f>CHOOSE(Inputs!$B$37,E68,H68,I68)</f>
        <v/>
      </c>
      <c r="K68" s="29">
        <f>K67+J68-D68</f>
        <v/>
      </c>
      <c r="L68" s="29">
        <f>L67+E68-D68</f>
        <v/>
      </c>
      <c r="M68" s="29">
        <f>M67+H68-D68</f>
        <v/>
      </c>
      <c r="N68" s="29">
        <f>N67+I68-D68</f>
        <v/>
      </c>
      <c r="O68" s="29">
        <f>IF(MONTH(A68)&lt;&gt;MONTH(A67),K68,MIN(O67,K68))</f>
        <v/>
      </c>
      <c r="P68" s="29">
        <f>IF(MONTH(A68)&lt;&gt;MONTH(A67),L68,MIN(P67,L68))</f>
        <v/>
      </c>
      <c r="Q68" s="29">
        <f>IF(MONTH(A68)&lt;&gt;MONTH(A67),M68,MIN(Q67,M68))</f>
        <v/>
      </c>
      <c r="R68" s="29">
        <f>IF(MONTH(A68)&lt;&gt;MONTH(A67),N68,MIN(R67,N68))</f>
        <v/>
      </c>
    </row>
    <row r="69">
      <c r="A69" s="27">
        <f>A68+1</f>
        <v/>
      </c>
      <c r="B69" s="28">
        <f>Inputs!$B$9*(IF(AND((A69-Inputs!$B$8)&gt;=0,(A69-Inputs!$B$8)&lt;=13),Inputs!$B$16/14,0)+IF(AND((A69-Inputs!$B$8)&gt;=14,(A69-Inputs!$B$8)&lt;=Inputs!$B$35-15),Inputs!$B$18/MAX(1,Inputs!$B$35-28),0)+IF(AND((A69-Inputs!$B$8)&gt;=Inputs!$B$35-14,(A69-Inputs!$B$8)&lt;=Inputs!$B$35-1,(A69-Inputs!$B$8)&gt;=14),Inputs!$B$17/14,0))</f>
        <v/>
      </c>
      <c r="C69" s="29">
        <f>B69*Inputs!$B$10</f>
        <v/>
      </c>
      <c r="D69" s="29">
        <f>SUMIFS(Outflows!$C$5:$C$64,Outflows!$A$5:$A$64,A69)</f>
        <v/>
      </c>
      <c r="E69" s="29">
        <f>IF(ROW()-4-Inputs!$B$24&gt;=1,INDEX($C$5:$C$764,ROW()-4-Inputs!$B$24),0)</f>
        <v/>
      </c>
      <c r="F69" s="29">
        <f>F68+C69</f>
        <v/>
      </c>
      <c r="G69" s="29">
        <f>IF(A69&gt;=Inputs!$B$32,$F$764,MIN(IF(Inputs!$B$28="",1E+15,Inputs!$B$28),(1-Inputs!$B$26)*IF(ROW()-4-Inputs!$B$27&gt;=1,INDEX($F$5:$F$764,ROW()-4-Inputs!$B$27),0)))</f>
        <v/>
      </c>
      <c r="H69" s="29">
        <f>G69-G68</f>
        <v/>
      </c>
      <c r="I69" s="29">
        <f>IF(A69=Inputs!$B$32,$F$764,0)</f>
        <v/>
      </c>
      <c r="J69" s="29">
        <f>CHOOSE(Inputs!$B$37,E69,H69,I69)</f>
        <v/>
      </c>
      <c r="K69" s="29">
        <f>K68+J69-D69</f>
        <v/>
      </c>
      <c r="L69" s="29">
        <f>L68+E69-D69</f>
        <v/>
      </c>
      <c r="M69" s="29">
        <f>M68+H69-D69</f>
        <v/>
      </c>
      <c r="N69" s="29">
        <f>N68+I69-D69</f>
        <v/>
      </c>
      <c r="O69" s="29">
        <f>IF(MONTH(A69)&lt;&gt;MONTH(A68),K69,MIN(O68,K69))</f>
        <v/>
      </c>
      <c r="P69" s="29">
        <f>IF(MONTH(A69)&lt;&gt;MONTH(A68),L69,MIN(P68,L69))</f>
        <v/>
      </c>
      <c r="Q69" s="29">
        <f>IF(MONTH(A69)&lt;&gt;MONTH(A68),M69,MIN(Q68,M69))</f>
        <v/>
      </c>
      <c r="R69" s="29">
        <f>IF(MONTH(A69)&lt;&gt;MONTH(A68),N69,MIN(R68,N69))</f>
        <v/>
      </c>
    </row>
    <row r="70">
      <c r="A70" s="27">
        <f>A69+1</f>
        <v/>
      </c>
      <c r="B70" s="28">
        <f>Inputs!$B$9*(IF(AND((A70-Inputs!$B$8)&gt;=0,(A70-Inputs!$B$8)&lt;=13),Inputs!$B$16/14,0)+IF(AND((A70-Inputs!$B$8)&gt;=14,(A70-Inputs!$B$8)&lt;=Inputs!$B$35-15),Inputs!$B$18/MAX(1,Inputs!$B$35-28),0)+IF(AND((A70-Inputs!$B$8)&gt;=Inputs!$B$35-14,(A70-Inputs!$B$8)&lt;=Inputs!$B$35-1,(A70-Inputs!$B$8)&gt;=14),Inputs!$B$17/14,0))</f>
        <v/>
      </c>
      <c r="C70" s="29">
        <f>B70*Inputs!$B$10</f>
        <v/>
      </c>
      <c r="D70" s="29">
        <f>SUMIFS(Outflows!$C$5:$C$64,Outflows!$A$5:$A$64,A70)</f>
        <v/>
      </c>
      <c r="E70" s="29">
        <f>IF(ROW()-4-Inputs!$B$24&gt;=1,INDEX($C$5:$C$764,ROW()-4-Inputs!$B$24),0)</f>
        <v/>
      </c>
      <c r="F70" s="29">
        <f>F69+C70</f>
        <v/>
      </c>
      <c r="G70" s="29">
        <f>IF(A70&gt;=Inputs!$B$32,$F$764,MIN(IF(Inputs!$B$28="",1E+15,Inputs!$B$28),(1-Inputs!$B$26)*IF(ROW()-4-Inputs!$B$27&gt;=1,INDEX($F$5:$F$764,ROW()-4-Inputs!$B$27),0)))</f>
        <v/>
      </c>
      <c r="H70" s="29">
        <f>G70-G69</f>
        <v/>
      </c>
      <c r="I70" s="29">
        <f>IF(A70=Inputs!$B$32,$F$764,0)</f>
        <v/>
      </c>
      <c r="J70" s="29">
        <f>CHOOSE(Inputs!$B$37,E70,H70,I70)</f>
        <v/>
      </c>
      <c r="K70" s="29">
        <f>K69+J70-D70</f>
        <v/>
      </c>
      <c r="L70" s="29">
        <f>L69+E70-D70</f>
        <v/>
      </c>
      <c r="M70" s="29">
        <f>M69+H70-D70</f>
        <v/>
      </c>
      <c r="N70" s="29">
        <f>N69+I70-D70</f>
        <v/>
      </c>
      <c r="O70" s="29">
        <f>IF(MONTH(A70)&lt;&gt;MONTH(A69),K70,MIN(O69,K70))</f>
        <v/>
      </c>
      <c r="P70" s="29">
        <f>IF(MONTH(A70)&lt;&gt;MONTH(A69),L70,MIN(P69,L70))</f>
        <v/>
      </c>
      <c r="Q70" s="29">
        <f>IF(MONTH(A70)&lt;&gt;MONTH(A69),M70,MIN(Q69,M70))</f>
        <v/>
      </c>
      <c r="R70" s="29">
        <f>IF(MONTH(A70)&lt;&gt;MONTH(A69),N70,MIN(R69,N70))</f>
        <v/>
      </c>
    </row>
    <row r="71">
      <c r="A71" s="27">
        <f>A70+1</f>
        <v/>
      </c>
      <c r="B71" s="28">
        <f>Inputs!$B$9*(IF(AND((A71-Inputs!$B$8)&gt;=0,(A71-Inputs!$B$8)&lt;=13),Inputs!$B$16/14,0)+IF(AND((A71-Inputs!$B$8)&gt;=14,(A71-Inputs!$B$8)&lt;=Inputs!$B$35-15),Inputs!$B$18/MAX(1,Inputs!$B$35-28),0)+IF(AND((A71-Inputs!$B$8)&gt;=Inputs!$B$35-14,(A71-Inputs!$B$8)&lt;=Inputs!$B$35-1,(A71-Inputs!$B$8)&gt;=14),Inputs!$B$17/14,0))</f>
        <v/>
      </c>
      <c r="C71" s="29">
        <f>B71*Inputs!$B$10</f>
        <v/>
      </c>
      <c r="D71" s="29">
        <f>SUMIFS(Outflows!$C$5:$C$64,Outflows!$A$5:$A$64,A71)</f>
        <v/>
      </c>
      <c r="E71" s="29">
        <f>IF(ROW()-4-Inputs!$B$24&gt;=1,INDEX($C$5:$C$764,ROW()-4-Inputs!$B$24),0)</f>
        <v/>
      </c>
      <c r="F71" s="29">
        <f>F70+C71</f>
        <v/>
      </c>
      <c r="G71" s="29">
        <f>IF(A71&gt;=Inputs!$B$32,$F$764,MIN(IF(Inputs!$B$28="",1E+15,Inputs!$B$28),(1-Inputs!$B$26)*IF(ROW()-4-Inputs!$B$27&gt;=1,INDEX($F$5:$F$764,ROW()-4-Inputs!$B$27),0)))</f>
        <v/>
      </c>
      <c r="H71" s="29">
        <f>G71-G70</f>
        <v/>
      </c>
      <c r="I71" s="29">
        <f>IF(A71=Inputs!$B$32,$F$764,0)</f>
        <v/>
      </c>
      <c r="J71" s="29">
        <f>CHOOSE(Inputs!$B$37,E71,H71,I71)</f>
        <v/>
      </c>
      <c r="K71" s="29">
        <f>K70+J71-D71</f>
        <v/>
      </c>
      <c r="L71" s="29">
        <f>L70+E71-D71</f>
        <v/>
      </c>
      <c r="M71" s="29">
        <f>M70+H71-D71</f>
        <v/>
      </c>
      <c r="N71" s="29">
        <f>N70+I71-D71</f>
        <v/>
      </c>
      <c r="O71" s="29">
        <f>IF(MONTH(A71)&lt;&gt;MONTH(A70),K71,MIN(O70,K71))</f>
        <v/>
      </c>
      <c r="P71" s="29">
        <f>IF(MONTH(A71)&lt;&gt;MONTH(A70),L71,MIN(P70,L71))</f>
        <v/>
      </c>
      <c r="Q71" s="29">
        <f>IF(MONTH(A71)&lt;&gt;MONTH(A70),M71,MIN(Q70,M71))</f>
        <v/>
      </c>
      <c r="R71" s="29">
        <f>IF(MONTH(A71)&lt;&gt;MONTH(A70),N71,MIN(R70,N71))</f>
        <v/>
      </c>
    </row>
    <row r="72">
      <c r="A72" s="27">
        <f>A71+1</f>
        <v/>
      </c>
      <c r="B72" s="28">
        <f>Inputs!$B$9*(IF(AND((A72-Inputs!$B$8)&gt;=0,(A72-Inputs!$B$8)&lt;=13),Inputs!$B$16/14,0)+IF(AND((A72-Inputs!$B$8)&gt;=14,(A72-Inputs!$B$8)&lt;=Inputs!$B$35-15),Inputs!$B$18/MAX(1,Inputs!$B$35-28),0)+IF(AND((A72-Inputs!$B$8)&gt;=Inputs!$B$35-14,(A72-Inputs!$B$8)&lt;=Inputs!$B$35-1,(A72-Inputs!$B$8)&gt;=14),Inputs!$B$17/14,0))</f>
        <v/>
      </c>
      <c r="C72" s="29">
        <f>B72*Inputs!$B$10</f>
        <v/>
      </c>
      <c r="D72" s="29">
        <f>SUMIFS(Outflows!$C$5:$C$64,Outflows!$A$5:$A$64,A72)</f>
        <v/>
      </c>
      <c r="E72" s="29">
        <f>IF(ROW()-4-Inputs!$B$24&gt;=1,INDEX($C$5:$C$764,ROW()-4-Inputs!$B$24),0)</f>
        <v/>
      </c>
      <c r="F72" s="29">
        <f>F71+C72</f>
        <v/>
      </c>
      <c r="G72" s="29">
        <f>IF(A72&gt;=Inputs!$B$32,$F$764,MIN(IF(Inputs!$B$28="",1E+15,Inputs!$B$28),(1-Inputs!$B$26)*IF(ROW()-4-Inputs!$B$27&gt;=1,INDEX($F$5:$F$764,ROW()-4-Inputs!$B$27),0)))</f>
        <v/>
      </c>
      <c r="H72" s="29">
        <f>G72-G71</f>
        <v/>
      </c>
      <c r="I72" s="29">
        <f>IF(A72=Inputs!$B$32,$F$764,0)</f>
        <v/>
      </c>
      <c r="J72" s="29">
        <f>CHOOSE(Inputs!$B$37,E72,H72,I72)</f>
        <v/>
      </c>
      <c r="K72" s="29">
        <f>K71+J72-D72</f>
        <v/>
      </c>
      <c r="L72" s="29">
        <f>L71+E72-D72</f>
        <v/>
      </c>
      <c r="M72" s="29">
        <f>M71+H72-D72</f>
        <v/>
      </c>
      <c r="N72" s="29">
        <f>N71+I72-D72</f>
        <v/>
      </c>
      <c r="O72" s="29">
        <f>IF(MONTH(A72)&lt;&gt;MONTH(A71),K72,MIN(O71,K72))</f>
        <v/>
      </c>
      <c r="P72" s="29">
        <f>IF(MONTH(A72)&lt;&gt;MONTH(A71),L72,MIN(P71,L72))</f>
        <v/>
      </c>
      <c r="Q72" s="29">
        <f>IF(MONTH(A72)&lt;&gt;MONTH(A71),M72,MIN(Q71,M72))</f>
        <v/>
      </c>
      <c r="R72" s="29">
        <f>IF(MONTH(A72)&lt;&gt;MONTH(A71),N72,MIN(R71,N72))</f>
        <v/>
      </c>
    </row>
    <row r="73">
      <c r="A73" s="27">
        <f>A72+1</f>
        <v/>
      </c>
      <c r="B73" s="28">
        <f>Inputs!$B$9*(IF(AND((A73-Inputs!$B$8)&gt;=0,(A73-Inputs!$B$8)&lt;=13),Inputs!$B$16/14,0)+IF(AND((A73-Inputs!$B$8)&gt;=14,(A73-Inputs!$B$8)&lt;=Inputs!$B$35-15),Inputs!$B$18/MAX(1,Inputs!$B$35-28),0)+IF(AND((A73-Inputs!$B$8)&gt;=Inputs!$B$35-14,(A73-Inputs!$B$8)&lt;=Inputs!$B$35-1,(A73-Inputs!$B$8)&gt;=14),Inputs!$B$17/14,0))</f>
        <v/>
      </c>
      <c r="C73" s="29">
        <f>B73*Inputs!$B$10</f>
        <v/>
      </c>
      <c r="D73" s="29">
        <f>SUMIFS(Outflows!$C$5:$C$64,Outflows!$A$5:$A$64,A73)</f>
        <v/>
      </c>
      <c r="E73" s="29">
        <f>IF(ROW()-4-Inputs!$B$24&gt;=1,INDEX($C$5:$C$764,ROW()-4-Inputs!$B$24),0)</f>
        <v/>
      </c>
      <c r="F73" s="29">
        <f>F72+C73</f>
        <v/>
      </c>
      <c r="G73" s="29">
        <f>IF(A73&gt;=Inputs!$B$32,$F$764,MIN(IF(Inputs!$B$28="",1E+15,Inputs!$B$28),(1-Inputs!$B$26)*IF(ROW()-4-Inputs!$B$27&gt;=1,INDEX($F$5:$F$764,ROW()-4-Inputs!$B$27),0)))</f>
        <v/>
      </c>
      <c r="H73" s="29">
        <f>G73-G72</f>
        <v/>
      </c>
      <c r="I73" s="29">
        <f>IF(A73=Inputs!$B$32,$F$764,0)</f>
        <v/>
      </c>
      <c r="J73" s="29">
        <f>CHOOSE(Inputs!$B$37,E73,H73,I73)</f>
        <v/>
      </c>
      <c r="K73" s="29">
        <f>K72+J73-D73</f>
        <v/>
      </c>
      <c r="L73" s="29">
        <f>L72+E73-D73</f>
        <v/>
      </c>
      <c r="M73" s="29">
        <f>M72+H73-D73</f>
        <v/>
      </c>
      <c r="N73" s="29">
        <f>N72+I73-D73</f>
        <v/>
      </c>
      <c r="O73" s="29">
        <f>IF(MONTH(A73)&lt;&gt;MONTH(A72),K73,MIN(O72,K73))</f>
        <v/>
      </c>
      <c r="P73" s="29">
        <f>IF(MONTH(A73)&lt;&gt;MONTH(A72),L73,MIN(P72,L73))</f>
        <v/>
      </c>
      <c r="Q73" s="29">
        <f>IF(MONTH(A73)&lt;&gt;MONTH(A72),M73,MIN(Q72,M73))</f>
        <v/>
      </c>
      <c r="R73" s="29">
        <f>IF(MONTH(A73)&lt;&gt;MONTH(A72),N73,MIN(R72,N73))</f>
        <v/>
      </c>
    </row>
    <row r="74">
      <c r="A74" s="27">
        <f>A73+1</f>
        <v/>
      </c>
      <c r="B74" s="28">
        <f>Inputs!$B$9*(IF(AND((A74-Inputs!$B$8)&gt;=0,(A74-Inputs!$B$8)&lt;=13),Inputs!$B$16/14,0)+IF(AND((A74-Inputs!$B$8)&gt;=14,(A74-Inputs!$B$8)&lt;=Inputs!$B$35-15),Inputs!$B$18/MAX(1,Inputs!$B$35-28),0)+IF(AND((A74-Inputs!$B$8)&gt;=Inputs!$B$35-14,(A74-Inputs!$B$8)&lt;=Inputs!$B$35-1,(A74-Inputs!$B$8)&gt;=14),Inputs!$B$17/14,0))</f>
        <v/>
      </c>
      <c r="C74" s="29">
        <f>B74*Inputs!$B$10</f>
        <v/>
      </c>
      <c r="D74" s="29">
        <f>SUMIFS(Outflows!$C$5:$C$64,Outflows!$A$5:$A$64,A74)</f>
        <v/>
      </c>
      <c r="E74" s="29">
        <f>IF(ROW()-4-Inputs!$B$24&gt;=1,INDEX($C$5:$C$764,ROW()-4-Inputs!$B$24),0)</f>
        <v/>
      </c>
      <c r="F74" s="29">
        <f>F73+C74</f>
        <v/>
      </c>
      <c r="G74" s="29">
        <f>IF(A74&gt;=Inputs!$B$32,$F$764,MIN(IF(Inputs!$B$28="",1E+15,Inputs!$B$28),(1-Inputs!$B$26)*IF(ROW()-4-Inputs!$B$27&gt;=1,INDEX($F$5:$F$764,ROW()-4-Inputs!$B$27),0)))</f>
        <v/>
      </c>
      <c r="H74" s="29">
        <f>G74-G73</f>
        <v/>
      </c>
      <c r="I74" s="29">
        <f>IF(A74=Inputs!$B$32,$F$764,0)</f>
        <v/>
      </c>
      <c r="J74" s="29">
        <f>CHOOSE(Inputs!$B$37,E74,H74,I74)</f>
        <v/>
      </c>
      <c r="K74" s="29">
        <f>K73+J74-D74</f>
        <v/>
      </c>
      <c r="L74" s="29">
        <f>L73+E74-D74</f>
        <v/>
      </c>
      <c r="M74" s="29">
        <f>M73+H74-D74</f>
        <v/>
      </c>
      <c r="N74" s="29">
        <f>N73+I74-D74</f>
        <v/>
      </c>
      <c r="O74" s="29">
        <f>IF(MONTH(A74)&lt;&gt;MONTH(A73),K74,MIN(O73,K74))</f>
        <v/>
      </c>
      <c r="P74" s="29">
        <f>IF(MONTH(A74)&lt;&gt;MONTH(A73),L74,MIN(P73,L74))</f>
        <v/>
      </c>
      <c r="Q74" s="29">
        <f>IF(MONTH(A74)&lt;&gt;MONTH(A73),M74,MIN(Q73,M74))</f>
        <v/>
      </c>
      <c r="R74" s="29">
        <f>IF(MONTH(A74)&lt;&gt;MONTH(A73),N74,MIN(R73,N74))</f>
        <v/>
      </c>
    </row>
    <row r="75">
      <c r="A75" s="27">
        <f>A74+1</f>
        <v/>
      </c>
      <c r="B75" s="28">
        <f>Inputs!$B$9*(IF(AND((A75-Inputs!$B$8)&gt;=0,(A75-Inputs!$B$8)&lt;=13),Inputs!$B$16/14,0)+IF(AND((A75-Inputs!$B$8)&gt;=14,(A75-Inputs!$B$8)&lt;=Inputs!$B$35-15),Inputs!$B$18/MAX(1,Inputs!$B$35-28),0)+IF(AND((A75-Inputs!$B$8)&gt;=Inputs!$B$35-14,(A75-Inputs!$B$8)&lt;=Inputs!$B$35-1,(A75-Inputs!$B$8)&gt;=14),Inputs!$B$17/14,0))</f>
        <v/>
      </c>
      <c r="C75" s="29">
        <f>B75*Inputs!$B$10</f>
        <v/>
      </c>
      <c r="D75" s="29">
        <f>SUMIFS(Outflows!$C$5:$C$64,Outflows!$A$5:$A$64,A75)</f>
        <v/>
      </c>
      <c r="E75" s="29">
        <f>IF(ROW()-4-Inputs!$B$24&gt;=1,INDEX($C$5:$C$764,ROW()-4-Inputs!$B$24),0)</f>
        <v/>
      </c>
      <c r="F75" s="29">
        <f>F74+C75</f>
        <v/>
      </c>
      <c r="G75" s="29">
        <f>IF(A75&gt;=Inputs!$B$32,$F$764,MIN(IF(Inputs!$B$28="",1E+15,Inputs!$B$28),(1-Inputs!$B$26)*IF(ROW()-4-Inputs!$B$27&gt;=1,INDEX($F$5:$F$764,ROW()-4-Inputs!$B$27),0)))</f>
        <v/>
      </c>
      <c r="H75" s="29">
        <f>G75-G74</f>
        <v/>
      </c>
      <c r="I75" s="29">
        <f>IF(A75=Inputs!$B$32,$F$764,0)</f>
        <v/>
      </c>
      <c r="J75" s="29">
        <f>CHOOSE(Inputs!$B$37,E75,H75,I75)</f>
        <v/>
      </c>
      <c r="K75" s="29">
        <f>K74+J75-D75</f>
        <v/>
      </c>
      <c r="L75" s="29">
        <f>L74+E75-D75</f>
        <v/>
      </c>
      <c r="M75" s="29">
        <f>M74+H75-D75</f>
        <v/>
      </c>
      <c r="N75" s="29">
        <f>N74+I75-D75</f>
        <v/>
      </c>
      <c r="O75" s="29">
        <f>IF(MONTH(A75)&lt;&gt;MONTH(A74),K75,MIN(O74,K75))</f>
        <v/>
      </c>
      <c r="P75" s="29">
        <f>IF(MONTH(A75)&lt;&gt;MONTH(A74),L75,MIN(P74,L75))</f>
        <v/>
      </c>
      <c r="Q75" s="29">
        <f>IF(MONTH(A75)&lt;&gt;MONTH(A74),M75,MIN(Q74,M75))</f>
        <v/>
      </c>
      <c r="R75" s="29">
        <f>IF(MONTH(A75)&lt;&gt;MONTH(A74),N75,MIN(R74,N75))</f>
        <v/>
      </c>
    </row>
    <row r="76">
      <c r="A76" s="27">
        <f>A75+1</f>
        <v/>
      </c>
      <c r="B76" s="28">
        <f>Inputs!$B$9*(IF(AND((A76-Inputs!$B$8)&gt;=0,(A76-Inputs!$B$8)&lt;=13),Inputs!$B$16/14,0)+IF(AND((A76-Inputs!$B$8)&gt;=14,(A76-Inputs!$B$8)&lt;=Inputs!$B$35-15),Inputs!$B$18/MAX(1,Inputs!$B$35-28),0)+IF(AND((A76-Inputs!$B$8)&gt;=Inputs!$B$35-14,(A76-Inputs!$B$8)&lt;=Inputs!$B$35-1,(A76-Inputs!$B$8)&gt;=14),Inputs!$B$17/14,0))</f>
        <v/>
      </c>
      <c r="C76" s="29">
        <f>B76*Inputs!$B$10</f>
        <v/>
      </c>
      <c r="D76" s="29">
        <f>SUMIFS(Outflows!$C$5:$C$64,Outflows!$A$5:$A$64,A76)</f>
        <v/>
      </c>
      <c r="E76" s="29">
        <f>IF(ROW()-4-Inputs!$B$24&gt;=1,INDEX($C$5:$C$764,ROW()-4-Inputs!$B$24),0)</f>
        <v/>
      </c>
      <c r="F76" s="29">
        <f>F75+C76</f>
        <v/>
      </c>
      <c r="G76" s="29">
        <f>IF(A76&gt;=Inputs!$B$32,$F$764,MIN(IF(Inputs!$B$28="",1E+15,Inputs!$B$28),(1-Inputs!$B$26)*IF(ROW()-4-Inputs!$B$27&gt;=1,INDEX($F$5:$F$764,ROW()-4-Inputs!$B$27),0)))</f>
        <v/>
      </c>
      <c r="H76" s="29">
        <f>G76-G75</f>
        <v/>
      </c>
      <c r="I76" s="29">
        <f>IF(A76=Inputs!$B$32,$F$764,0)</f>
        <v/>
      </c>
      <c r="J76" s="29">
        <f>CHOOSE(Inputs!$B$37,E76,H76,I76)</f>
        <v/>
      </c>
      <c r="K76" s="29">
        <f>K75+J76-D76</f>
        <v/>
      </c>
      <c r="L76" s="29">
        <f>L75+E76-D76</f>
        <v/>
      </c>
      <c r="M76" s="29">
        <f>M75+H76-D76</f>
        <v/>
      </c>
      <c r="N76" s="29">
        <f>N75+I76-D76</f>
        <v/>
      </c>
      <c r="O76" s="29">
        <f>IF(MONTH(A76)&lt;&gt;MONTH(A75),K76,MIN(O75,K76))</f>
        <v/>
      </c>
      <c r="P76" s="29">
        <f>IF(MONTH(A76)&lt;&gt;MONTH(A75),L76,MIN(P75,L76))</f>
        <v/>
      </c>
      <c r="Q76" s="29">
        <f>IF(MONTH(A76)&lt;&gt;MONTH(A75),M76,MIN(Q75,M76))</f>
        <v/>
      </c>
      <c r="R76" s="29">
        <f>IF(MONTH(A76)&lt;&gt;MONTH(A75),N76,MIN(R75,N76))</f>
        <v/>
      </c>
    </row>
    <row r="77">
      <c r="A77" s="27">
        <f>A76+1</f>
        <v/>
      </c>
      <c r="B77" s="28">
        <f>Inputs!$B$9*(IF(AND((A77-Inputs!$B$8)&gt;=0,(A77-Inputs!$B$8)&lt;=13),Inputs!$B$16/14,0)+IF(AND((A77-Inputs!$B$8)&gt;=14,(A77-Inputs!$B$8)&lt;=Inputs!$B$35-15),Inputs!$B$18/MAX(1,Inputs!$B$35-28),0)+IF(AND((A77-Inputs!$B$8)&gt;=Inputs!$B$35-14,(A77-Inputs!$B$8)&lt;=Inputs!$B$35-1,(A77-Inputs!$B$8)&gt;=14),Inputs!$B$17/14,0))</f>
        <v/>
      </c>
      <c r="C77" s="29">
        <f>B77*Inputs!$B$10</f>
        <v/>
      </c>
      <c r="D77" s="29">
        <f>SUMIFS(Outflows!$C$5:$C$64,Outflows!$A$5:$A$64,A77)</f>
        <v/>
      </c>
      <c r="E77" s="29">
        <f>IF(ROW()-4-Inputs!$B$24&gt;=1,INDEX($C$5:$C$764,ROW()-4-Inputs!$B$24),0)</f>
        <v/>
      </c>
      <c r="F77" s="29">
        <f>F76+C77</f>
        <v/>
      </c>
      <c r="G77" s="29">
        <f>IF(A77&gt;=Inputs!$B$32,$F$764,MIN(IF(Inputs!$B$28="",1E+15,Inputs!$B$28),(1-Inputs!$B$26)*IF(ROW()-4-Inputs!$B$27&gt;=1,INDEX($F$5:$F$764,ROW()-4-Inputs!$B$27),0)))</f>
        <v/>
      </c>
      <c r="H77" s="29">
        <f>G77-G76</f>
        <v/>
      </c>
      <c r="I77" s="29">
        <f>IF(A77=Inputs!$B$32,$F$764,0)</f>
        <v/>
      </c>
      <c r="J77" s="29">
        <f>CHOOSE(Inputs!$B$37,E77,H77,I77)</f>
        <v/>
      </c>
      <c r="K77" s="29">
        <f>K76+J77-D77</f>
        <v/>
      </c>
      <c r="L77" s="29">
        <f>L76+E77-D77</f>
        <v/>
      </c>
      <c r="M77" s="29">
        <f>M76+H77-D77</f>
        <v/>
      </c>
      <c r="N77" s="29">
        <f>N76+I77-D77</f>
        <v/>
      </c>
      <c r="O77" s="29">
        <f>IF(MONTH(A77)&lt;&gt;MONTH(A76),K77,MIN(O76,K77))</f>
        <v/>
      </c>
      <c r="P77" s="29">
        <f>IF(MONTH(A77)&lt;&gt;MONTH(A76),L77,MIN(P76,L77))</f>
        <v/>
      </c>
      <c r="Q77" s="29">
        <f>IF(MONTH(A77)&lt;&gt;MONTH(A76),M77,MIN(Q76,M77))</f>
        <v/>
      </c>
      <c r="R77" s="29">
        <f>IF(MONTH(A77)&lt;&gt;MONTH(A76),N77,MIN(R76,N77))</f>
        <v/>
      </c>
    </row>
    <row r="78">
      <c r="A78" s="27">
        <f>A77+1</f>
        <v/>
      </c>
      <c r="B78" s="28">
        <f>Inputs!$B$9*(IF(AND((A78-Inputs!$B$8)&gt;=0,(A78-Inputs!$B$8)&lt;=13),Inputs!$B$16/14,0)+IF(AND((A78-Inputs!$B$8)&gt;=14,(A78-Inputs!$B$8)&lt;=Inputs!$B$35-15),Inputs!$B$18/MAX(1,Inputs!$B$35-28),0)+IF(AND((A78-Inputs!$B$8)&gt;=Inputs!$B$35-14,(A78-Inputs!$B$8)&lt;=Inputs!$B$35-1,(A78-Inputs!$B$8)&gt;=14),Inputs!$B$17/14,0))</f>
        <v/>
      </c>
      <c r="C78" s="29">
        <f>B78*Inputs!$B$10</f>
        <v/>
      </c>
      <c r="D78" s="29">
        <f>SUMIFS(Outflows!$C$5:$C$64,Outflows!$A$5:$A$64,A78)</f>
        <v/>
      </c>
      <c r="E78" s="29">
        <f>IF(ROW()-4-Inputs!$B$24&gt;=1,INDEX($C$5:$C$764,ROW()-4-Inputs!$B$24),0)</f>
        <v/>
      </c>
      <c r="F78" s="29">
        <f>F77+C78</f>
        <v/>
      </c>
      <c r="G78" s="29">
        <f>IF(A78&gt;=Inputs!$B$32,$F$764,MIN(IF(Inputs!$B$28="",1E+15,Inputs!$B$28),(1-Inputs!$B$26)*IF(ROW()-4-Inputs!$B$27&gt;=1,INDEX($F$5:$F$764,ROW()-4-Inputs!$B$27),0)))</f>
        <v/>
      </c>
      <c r="H78" s="29">
        <f>G78-G77</f>
        <v/>
      </c>
      <c r="I78" s="29">
        <f>IF(A78=Inputs!$B$32,$F$764,0)</f>
        <v/>
      </c>
      <c r="J78" s="29">
        <f>CHOOSE(Inputs!$B$37,E78,H78,I78)</f>
        <v/>
      </c>
      <c r="K78" s="29">
        <f>K77+J78-D78</f>
        <v/>
      </c>
      <c r="L78" s="29">
        <f>L77+E78-D78</f>
        <v/>
      </c>
      <c r="M78" s="29">
        <f>M77+H78-D78</f>
        <v/>
      </c>
      <c r="N78" s="29">
        <f>N77+I78-D78</f>
        <v/>
      </c>
      <c r="O78" s="29">
        <f>IF(MONTH(A78)&lt;&gt;MONTH(A77),K78,MIN(O77,K78))</f>
        <v/>
      </c>
      <c r="P78" s="29">
        <f>IF(MONTH(A78)&lt;&gt;MONTH(A77),L78,MIN(P77,L78))</f>
        <v/>
      </c>
      <c r="Q78" s="29">
        <f>IF(MONTH(A78)&lt;&gt;MONTH(A77),M78,MIN(Q77,M78))</f>
        <v/>
      </c>
      <c r="R78" s="29">
        <f>IF(MONTH(A78)&lt;&gt;MONTH(A77),N78,MIN(R77,N78))</f>
        <v/>
      </c>
    </row>
    <row r="79">
      <c r="A79" s="27">
        <f>A78+1</f>
        <v/>
      </c>
      <c r="B79" s="28">
        <f>Inputs!$B$9*(IF(AND((A79-Inputs!$B$8)&gt;=0,(A79-Inputs!$B$8)&lt;=13),Inputs!$B$16/14,0)+IF(AND((A79-Inputs!$B$8)&gt;=14,(A79-Inputs!$B$8)&lt;=Inputs!$B$35-15),Inputs!$B$18/MAX(1,Inputs!$B$35-28),0)+IF(AND((A79-Inputs!$B$8)&gt;=Inputs!$B$35-14,(A79-Inputs!$B$8)&lt;=Inputs!$B$35-1,(A79-Inputs!$B$8)&gt;=14),Inputs!$B$17/14,0))</f>
        <v/>
      </c>
      <c r="C79" s="29">
        <f>B79*Inputs!$B$10</f>
        <v/>
      </c>
      <c r="D79" s="29">
        <f>SUMIFS(Outflows!$C$5:$C$64,Outflows!$A$5:$A$64,A79)</f>
        <v/>
      </c>
      <c r="E79" s="29">
        <f>IF(ROW()-4-Inputs!$B$24&gt;=1,INDEX($C$5:$C$764,ROW()-4-Inputs!$B$24),0)</f>
        <v/>
      </c>
      <c r="F79" s="29">
        <f>F78+C79</f>
        <v/>
      </c>
      <c r="G79" s="29">
        <f>IF(A79&gt;=Inputs!$B$32,$F$764,MIN(IF(Inputs!$B$28="",1E+15,Inputs!$B$28),(1-Inputs!$B$26)*IF(ROW()-4-Inputs!$B$27&gt;=1,INDEX($F$5:$F$764,ROW()-4-Inputs!$B$27),0)))</f>
        <v/>
      </c>
      <c r="H79" s="29">
        <f>G79-G78</f>
        <v/>
      </c>
      <c r="I79" s="29">
        <f>IF(A79=Inputs!$B$32,$F$764,0)</f>
        <v/>
      </c>
      <c r="J79" s="29">
        <f>CHOOSE(Inputs!$B$37,E79,H79,I79)</f>
        <v/>
      </c>
      <c r="K79" s="29">
        <f>K78+J79-D79</f>
        <v/>
      </c>
      <c r="L79" s="29">
        <f>L78+E79-D79</f>
        <v/>
      </c>
      <c r="M79" s="29">
        <f>M78+H79-D79</f>
        <v/>
      </c>
      <c r="N79" s="29">
        <f>N78+I79-D79</f>
        <v/>
      </c>
      <c r="O79" s="29">
        <f>IF(MONTH(A79)&lt;&gt;MONTH(A78),K79,MIN(O78,K79))</f>
        <v/>
      </c>
      <c r="P79" s="29">
        <f>IF(MONTH(A79)&lt;&gt;MONTH(A78),L79,MIN(P78,L79))</f>
        <v/>
      </c>
      <c r="Q79" s="29">
        <f>IF(MONTH(A79)&lt;&gt;MONTH(A78),M79,MIN(Q78,M79))</f>
        <v/>
      </c>
      <c r="R79" s="29">
        <f>IF(MONTH(A79)&lt;&gt;MONTH(A78),N79,MIN(R78,N79))</f>
        <v/>
      </c>
    </row>
    <row r="80">
      <c r="A80" s="27">
        <f>A79+1</f>
        <v/>
      </c>
      <c r="B80" s="28">
        <f>Inputs!$B$9*(IF(AND((A80-Inputs!$B$8)&gt;=0,(A80-Inputs!$B$8)&lt;=13),Inputs!$B$16/14,0)+IF(AND((A80-Inputs!$B$8)&gt;=14,(A80-Inputs!$B$8)&lt;=Inputs!$B$35-15),Inputs!$B$18/MAX(1,Inputs!$B$35-28),0)+IF(AND((A80-Inputs!$B$8)&gt;=Inputs!$B$35-14,(A80-Inputs!$B$8)&lt;=Inputs!$B$35-1,(A80-Inputs!$B$8)&gt;=14),Inputs!$B$17/14,0))</f>
        <v/>
      </c>
      <c r="C80" s="29">
        <f>B80*Inputs!$B$10</f>
        <v/>
      </c>
      <c r="D80" s="29">
        <f>SUMIFS(Outflows!$C$5:$C$64,Outflows!$A$5:$A$64,A80)</f>
        <v/>
      </c>
      <c r="E80" s="29">
        <f>IF(ROW()-4-Inputs!$B$24&gt;=1,INDEX($C$5:$C$764,ROW()-4-Inputs!$B$24),0)</f>
        <v/>
      </c>
      <c r="F80" s="29">
        <f>F79+C80</f>
        <v/>
      </c>
      <c r="G80" s="29">
        <f>IF(A80&gt;=Inputs!$B$32,$F$764,MIN(IF(Inputs!$B$28="",1E+15,Inputs!$B$28),(1-Inputs!$B$26)*IF(ROW()-4-Inputs!$B$27&gt;=1,INDEX($F$5:$F$764,ROW()-4-Inputs!$B$27),0)))</f>
        <v/>
      </c>
      <c r="H80" s="29">
        <f>G80-G79</f>
        <v/>
      </c>
      <c r="I80" s="29">
        <f>IF(A80=Inputs!$B$32,$F$764,0)</f>
        <v/>
      </c>
      <c r="J80" s="29">
        <f>CHOOSE(Inputs!$B$37,E80,H80,I80)</f>
        <v/>
      </c>
      <c r="K80" s="29">
        <f>K79+J80-D80</f>
        <v/>
      </c>
      <c r="L80" s="29">
        <f>L79+E80-D80</f>
        <v/>
      </c>
      <c r="M80" s="29">
        <f>M79+H80-D80</f>
        <v/>
      </c>
      <c r="N80" s="29">
        <f>N79+I80-D80</f>
        <v/>
      </c>
      <c r="O80" s="29">
        <f>IF(MONTH(A80)&lt;&gt;MONTH(A79),K80,MIN(O79,K80))</f>
        <v/>
      </c>
      <c r="P80" s="29">
        <f>IF(MONTH(A80)&lt;&gt;MONTH(A79),L80,MIN(P79,L80))</f>
        <v/>
      </c>
      <c r="Q80" s="29">
        <f>IF(MONTH(A80)&lt;&gt;MONTH(A79),M80,MIN(Q79,M80))</f>
        <v/>
      </c>
      <c r="R80" s="29">
        <f>IF(MONTH(A80)&lt;&gt;MONTH(A79),N80,MIN(R79,N80))</f>
        <v/>
      </c>
    </row>
    <row r="81">
      <c r="A81" s="27">
        <f>A80+1</f>
        <v/>
      </c>
      <c r="B81" s="28">
        <f>Inputs!$B$9*(IF(AND((A81-Inputs!$B$8)&gt;=0,(A81-Inputs!$B$8)&lt;=13),Inputs!$B$16/14,0)+IF(AND((A81-Inputs!$B$8)&gt;=14,(A81-Inputs!$B$8)&lt;=Inputs!$B$35-15),Inputs!$B$18/MAX(1,Inputs!$B$35-28),0)+IF(AND((A81-Inputs!$B$8)&gt;=Inputs!$B$35-14,(A81-Inputs!$B$8)&lt;=Inputs!$B$35-1,(A81-Inputs!$B$8)&gt;=14),Inputs!$B$17/14,0))</f>
        <v/>
      </c>
      <c r="C81" s="29">
        <f>B81*Inputs!$B$10</f>
        <v/>
      </c>
      <c r="D81" s="29">
        <f>SUMIFS(Outflows!$C$5:$C$64,Outflows!$A$5:$A$64,A81)</f>
        <v/>
      </c>
      <c r="E81" s="29">
        <f>IF(ROW()-4-Inputs!$B$24&gt;=1,INDEX($C$5:$C$764,ROW()-4-Inputs!$B$24),0)</f>
        <v/>
      </c>
      <c r="F81" s="29">
        <f>F80+C81</f>
        <v/>
      </c>
      <c r="G81" s="29">
        <f>IF(A81&gt;=Inputs!$B$32,$F$764,MIN(IF(Inputs!$B$28="",1E+15,Inputs!$B$28),(1-Inputs!$B$26)*IF(ROW()-4-Inputs!$B$27&gt;=1,INDEX($F$5:$F$764,ROW()-4-Inputs!$B$27),0)))</f>
        <v/>
      </c>
      <c r="H81" s="29">
        <f>G81-G80</f>
        <v/>
      </c>
      <c r="I81" s="29">
        <f>IF(A81=Inputs!$B$32,$F$764,0)</f>
        <v/>
      </c>
      <c r="J81" s="29">
        <f>CHOOSE(Inputs!$B$37,E81,H81,I81)</f>
        <v/>
      </c>
      <c r="K81" s="29">
        <f>K80+J81-D81</f>
        <v/>
      </c>
      <c r="L81" s="29">
        <f>L80+E81-D81</f>
        <v/>
      </c>
      <c r="M81" s="29">
        <f>M80+H81-D81</f>
        <v/>
      </c>
      <c r="N81" s="29">
        <f>N80+I81-D81</f>
        <v/>
      </c>
      <c r="O81" s="29">
        <f>IF(MONTH(A81)&lt;&gt;MONTH(A80),K81,MIN(O80,K81))</f>
        <v/>
      </c>
      <c r="P81" s="29">
        <f>IF(MONTH(A81)&lt;&gt;MONTH(A80),L81,MIN(P80,L81))</f>
        <v/>
      </c>
      <c r="Q81" s="29">
        <f>IF(MONTH(A81)&lt;&gt;MONTH(A80),M81,MIN(Q80,M81))</f>
        <v/>
      </c>
      <c r="R81" s="29">
        <f>IF(MONTH(A81)&lt;&gt;MONTH(A80),N81,MIN(R80,N81))</f>
        <v/>
      </c>
    </row>
    <row r="82">
      <c r="A82" s="27">
        <f>A81+1</f>
        <v/>
      </c>
      <c r="B82" s="28">
        <f>Inputs!$B$9*(IF(AND((A82-Inputs!$B$8)&gt;=0,(A82-Inputs!$B$8)&lt;=13),Inputs!$B$16/14,0)+IF(AND((A82-Inputs!$B$8)&gt;=14,(A82-Inputs!$B$8)&lt;=Inputs!$B$35-15),Inputs!$B$18/MAX(1,Inputs!$B$35-28),0)+IF(AND((A82-Inputs!$B$8)&gt;=Inputs!$B$35-14,(A82-Inputs!$B$8)&lt;=Inputs!$B$35-1,(A82-Inputs!$B$8)&gt;=14),Inputs!$B$17/14,0))</f>
        <v/>
      </c>
      <c r="C82" s="29">
        <f>B82*Inputs!$B$10</f>
        <v/>
      </c>
      <c r="D82" s="29">
        <f>SUMIFS(Outflows!$C$5:$C$64,Outflows!$A$5:$A$64,A82)</f>
        <v/>
      </c>
      <c r="E82" s="29">
        <f>IF(ROW()-4-Inputs!$B$24&gt;=1,INDEX($C$5:$C$764,ROW()-4-Inputs!$B$24),0)</f>
        <v/>
      </c>
      <c r="F82" s="29">
        <f>F81+C82</f>
        <v/>
      </c>
      <c r="G82" s="29">
        <f>IF(A82&gt;=Inputs!$B$32,$F$764,MIN(IF(Inputs!$B$28="",1E+15,Inputs!$B$28),(1-Inputs!$B$26)*IF(ROW()-4-Inputs!$B$27&gt;=1,INDEX($F$5:$F$764,ROW()-4-Inputs!$B$27),0)))</f>
        <v/>
      </c>
      <c r="H82" s="29">
        <f>G82-G81</f>
        <v/>
      </c>
      <c r="I82" s="29">
        <f>IF(A82=Inputs!$B$32,$F$764,0)</f>
        <v/>
      </c>
      <c r="J82" s="29">
        <f>CHOOSE(Inputs!$B$37,E82,H82,I82)</f>
        <v/>
      </c>
      <c r="K82" s="29">
        <f>K81+J82-D82</f>
        <v/>
      </c>
      <c r="L82" s="29">
        <f>L81+E82-D82</f>
        <v/>
      </c>
      <c r="M82" s="29">
        <f>M81+H82-D82</f>
        <v/>
      </c>
      <c r="N82" s="29">
        <f>N81+I82-D82</f>
        <v/>
      </c>
      <c r="O82" s="29">
        <f>IF(MONTH(A82)&lt;&gt;MONTH(A81),K82,MIN(O81,K82))</f>
        <v/>
      </c>
      <c r="P82" s="29">
        <f>IF(MONTH(A82)&lt;&gt;MONTH(A81),L82,MIN(P81,L82))</f>
        <v/>
      </c>
      <c r="Q82" s="29">
        <f>IF(MONTH(A82)&lt;&gt;MONTH(A81),M82,MIN(Q81,M82))</f>
        <v/>
      </c>
      <c r="R82" s="29">
        <f>IF(MONTH(A82)&lt;&gt;MONTH(A81),N82,MIN(R81,N82))</f>
        <v/>
      </c>
    </row>
    <row r="83">
      <c r="A83" s="27">
        <f>A82+1</f>
        <v/>
      </c>
      <c r="B83" s="28">
        <f>Inputs!$B$9*(IF(AND((A83-Inputs!$B$8)&gt;=0,(A83-Inputs!$B$8)&lt;=13),Inputs!$B$16/14,0)+IF(AND((A83-Inputs!$B$8)&gt;=14,(A83-Inputs!$B$8)&lt;=Inputs!$B$35-15),Inputs!$B$18/MAX(1,Inputs!$B$35-28),0)+IF(AND((A83-Inputs!$B$8)&gt;=Inputs!$B$35-14,(A83-Inputs!$B$8)&lt;=Inputs!$B$35-1,(A83-Inputs!$B$8)&gt;=14),Inputs!$B$17/14,0))</f>
        <v/>
      </c>
      <c r="C83" s="29">
        <f>B83*Inputs!$B$10</f>
        <v/>
      </c>
      <c r="D83" s="29">
        <f>SUMIFS(Outflows!$C$5:$C$64,Outflows!$A$5:$A$64,A83)</f>
        <v/>
      </c>
      <c r="E83" s="29">
        <f>IF(ROW()-4-Inputs!$B$24&gt;=1,INDEX($C$5:$C$764,ROW()-4-Inputs!$B$24),0)</f>
        <v/>
      </c>
      <c r="F83" s="29">
        <f>F82+C83</f>
        <v/>
      </c>
      <c r="G83" s="29">
        <f>IF(A83&gt;=Inputs!$B$32,$F$764,MIN(IF(Inputs!$B$28="",1E+15,Inputs!$B$28),(1-Inputs!$B$26)*IF(ROW()-4-Inputs!$B$27&gt;=1,INDEX($F$5:$F$764,ROW()-4-Inputs!$B$27),0)))</f>
        <v/>
      </c>
      <c r="H83" s="29">
        <f>G83-G82</f>
        <v/>
      </c>
      <c r="I83" s="29">
        <f>IF(A83=Inputs!$B$32,$F$764,0)</f>
        <v/>
      </c>
      <c r="J83" s="29">
        <f>CHOOSE(Inputs!$B$37,E83,H83,I83)</f>
        <v/>
      </c>
      <c r="K83" s="29">
        <f>K82+J83-D83</f>
        <v/>
      </c>
      <c r="L83" s="29">
        <f>L82+E83-D83</f>
        <v/>
      </c>
      <c r="M83" s="29">
        <f>M82+H83-D83</f>
        <v/>
      </c>
      <c r="N83" s="29">
        <f>N82+I83-D83</f>
        <v/>
      </c>
      <c r="O83" s="29">
        <f>IF(MONTH(A83)&lt;&gt;MONTH(A82),K83,MIN(O82,K83))</f>
        <v/>
      </c>
      <c r="P83" s="29">
        <f>IF(MONTH(A83)&lt;&gt;MONTH(A82),L83,MIN(P82,L83))</f>
        <v/>
      </c>
      <c r="Q83" s="29">
        <f>IF(MONTH(A83)&lt;&gt;MONTH(A82),M83,MIN(Q82,M83))</f>
        <v/>
      </c>
      <c r="R83" s="29">
        <f>IF(MONTH(A83)&lt;&gt;MONTH(A82),N83,MIN(R82,N83))</f>
        <v/>
      </c>
    </row>
    <row r="84">
      <c r="A84" s="27">
        <f>A83+1</f>
        <v/>
      </c>
      <c r="B84" s="28">
        <f>Inputs!$B$9*(IF(AND((A84-Inputs!$B$8)&gt;=0,(A84-Inputs!$B$8)&lt;=13),Inputs!$B$16/14,0)+IF(AND((A84-Inputs!$B$8)&gt;=14,(A84-Inputs!$B$8)&lt;=Inputs!$B$35-15),Inputs!$B$18/MAX(1,Inputs!$B$35-28),0)+IF(AND((A84-Inputs!$B$8)&gt;=Inputs!$B$35-14,(A84-Inputs!$B$8)&lt;=Inputs!$B$35-1,(A84-Inputs!$B$8)&gt;=14),Inputs!$B$17/14,0))</f>
        <v/>
      </c>
      <c r="C84" s="29">
        <f>B84*Inputs!$B$10</f>
        <v/>
      </c>
      <c r="D84" s="29">
        <f>SUMIFS(Outflows!$C$5:$C$64,Outflows!$A$5:$A$64,A84)</f>
        <v/>
      </c>
      <c r="E84" s="29">
        <f>IF(ROW()-4-Inputs!$B$24&gt;=1,INDEX($C$5:$C$764,ROW()-4-Inputs!$B$24),0)</f>
        <v/>
      </c>
      <c r="F84" s="29">
        <f>F83+C84</f>
        <v/>
      </c>
      <c r="G84" s="29">
        <f>IF(A84&gt;=Inputs!$B$32,$F$764,MIN(IF(Inputs!$B$28="",1E+15,Inputs!$B$28),(1-Inputs!$B$26)*IF(ROW()-4-Inputs!$B$27&gt;=1,INDEX($F$5:$F$764,ROW()-4-Inputs!$B$27),0)))</f>
        <v/>
      </c>
      <c r="H84" s="29">
        <f>G84-G83</f>
        <v/>
      </c>
      <c r="I84" s="29">
        <f>IF(A84=Inputs!$B$32,$F$764,0)</f>
        <v/>
      </c>
      <c r="J84" s="29">
        <f>CHOOSE(Inputs!$B$37,E84,H84,I84)</f>
        <v/>
      </c>
      <c r="K84" s="29">
        <f>K83+J84-D84</f>
        <v/>
      </c>
      <c r="L84" s="29">
        <f>L83+E84-D84</f>
        <v/>
      </c>
      <c r="M84" s="29">
        <f>M83+H84-D84</f>
        <v/>
      </c>
      <c r="N84" s="29">
        <f>N83+I84-D84</f>
        <v/>
      </c>
      <c r="O84" s="29">
        <f>IF(MONTH(A84)&lt;&gt;MONTH(A83),K84,MIN(O83,K84))</f>
        <v/>
      </c>
      <c r="P84" s="29">
        <f>IF(MONTH(A84)&lt;&gt;MONTH(A83),L84,MIN(P83,L84))</f>
        <v/>
      </c>
      <c r="Q84" s="29">
        <f>IF(MONTH(A84)&lt;&gt;MONTH(A83),M84,MIN(Q83,M84))</f>
        <v/>
      </c>
      <c r="R84" s="29">
        <f>IF(MONTH(A84)&lt;&gt;MONTH(A83),N84,MIN(R83,N84))</f>
        <v/>
      </c>
    </row>
    <row r="85">
      <c r="A85" s="27">
        <f>A84+1</f>
        <v/>
      </c>
      <c r="B85" s="28">
        <f>Inputs!$B$9*(IF(AND((A85-Inputs!$B$8)&gt;=0,(A85-Inputs!$B$8)&lt;=13),Inputs!$B$16/14,0)+IF(AND((A85-Inputs!$B$8)&gt;=14,(A85-Inputs!$B$8)&lt;=Inputs!$B$35-15),Inputs!$B$18/MAX(1,Inputs!$B$35-28),0)+IF(AND((A85-Inputs!$B$8)&gt;=Inputs!$B$35-14,(A85-Inputs!$B$8)&lt;=Inputs!$B$35-1,(A85-Inputs!$B$8)&gt;=14),Inputs!$B$17/14,0))</f>
        <v/>
      </c>
      <c r="C85" s="29">
        <f>B85*Inputs!$B$10</f>
        <v/>
      </c>
      <c r="D85" s="29">
        <f>SUMIFS(Outflows!$C$5:$C$64,Outflows!$A$5:$A$64,A85)</f>
        <v/>
      </c>
      <c r="E85" s="29">
        <f>IF(ROW()-4-Inputs!$B$24&gt;=1,INDEX($C$5:$C$764,ROW()-4-Inputs!$B$24),0)</f>
        <v/>
      </c>
      <c r="F85" s="29">
        <f>F84+C85</f>
        <v/>
      </c>
      <c r="G85" s="29">
        <f>IF(A85&gt;=Inputs!$B$32,$F$764,MIN(IF(Inputs!$B$28="",1E+15,Inputs!$B$28),(1-Inputs!$B$26)*IF(ROW()-4-Inputs!$B$27&gt;=1,INDEX($F$5:$F$764,ROW()-4-Inputs!$B$27),0)))</f>
        <v/>
      </c>
      <c r="H85" s="29">
        <f>G85-G84</f>
        <v/>
      </c>
      <c r="I85" s="29">
        <f>IF(A85=Inputs!$B$32,$F$764,0)</f>
        <v/>
      </c>
      <c r="J85" s="29">
        <f>CHOOSE(Inputs!$B$37,E85,H85,I85)</f>
        <v/>
      </c>
      <c r="K85" s="29">
        <f>K84+J85-D85</f>
        <v/>
      </c>
      <c r="L85" s="29">
        <f>L84+E85-D85</f>
        <v/>
      </c>
      <c r="M85" s="29">
        <f>M84+H85-D85</f>
        <v/>
      </c>
      <c r="N85" s="29">
        <f>N84+I85-D85</f>
        <v/>
      </c>
      <c r="O85" s="29">
        <f>IF(MONTH(A85)&lt;&gt;MONTH(A84),K85,MIN(O84,K85))</f>
        <v/>
      </c>
      <c r="P85" s="29">
        <f>IF(MONTH(A85)&lt;&gt;MONTH(A84),L85,MIN(P84,L85))</f>
        <v/>
      </c>
      <c r="Q85" s="29">
        <f>IF(MONTH(A85)&lt;&gt;MONTH(A84),M85,MIN(Q84,M85))</f>
        <v/>
      </c>
      <c r="R85" s="29">
        <f>IF(MONTH(A85)&lt;&gt;MONTH(A84),N85,MIN(R84,N85))</f>
        <v/>
      </c>
    </row>
    <row r="86">
      <c r="A86" s="27">
        <f>A85+1</f>
        <v/>
      </c>
      <c r="B86" s="28">
        <f>Inputs!$B$9*(IF(AND((A86-Inputs!$B$8)&gt;=0,(A86-Inputs!$B$8)&lt;=13),Inputs!$B$16/14,0)+IF(AND((A86-Inputs!$B$8)&gt;=14,(A86-Inputs!$B$8)&lt;=Inputs!$B$35-15),Inputs!$B$18/MAX(1,Inputs!$B$35-28),0)+IF(AND((A86-Inputs!$B$8)&gt;=Inputs!$B$35-14,(A86-Inputs!$B$8)&lt;=Inputs!$B$35-1,(A86-Inputs!$B$8)&gt;=14),Inputs!$B$17/14,0))</f>
        <v/>
      </c>
      <c r="C86" s="29">
        <f>B86*Inputs!$B$10</f>
        <v/>
      </c>
      <c r="D86" s="29">
        <f>SUMIFS(Outflows!$C$5:$C$64,Outflows!$A$5:$A$64,A86)</f>
        <v/>
      </c>
      <c r="E86" s="29">
        <f>IF(ROW()-4-Inputs!$B$24&gt;=1,INDEX($C$5:$C$764,ROW()-4-Inputs!$B$24),0)</f>
        <v/>
      </c>
      <c r="F86" s="29">
        <f>F85+C86</f>
        <v/>
      </c>
      <c r="G86" s="29">
        <f>IF(A86&gt;=Inputs!$B$32,$F$764,MIN(IF(Inputs!$B$28="",1E+15,Inputs!$B$28),(1-Inputs!$B$26)*IF(ROW()-4-Inputs!$B$27&gt;=1,INDEX($F$5:$F$764,ROW()-4-Inputs!$B$27),0)))</f>
        <v/>
      </c>
      <c r="H86" s="29">
        <f>G86-G85</f>
        <v/>
      </c>
      <c r="I86" s="29">
        <f>IF(A86=Inputs!$B$32,$F$764,0)</f>
        <v/>
      </c>
      <c r="J86" s="29">
        <f>CHOOSE(Inputs!$B$37,E86,H86,I86)</f>
        <v/>
      </c>
      <c r="K86" s="29">
        <f>K85+J86-D86</f>
        <v/>
      </c>
      <c r="L86" s="29">
        <f>L85+E86-D86</f>
        <v/>
      </c>
      <c r="M86" s="29">
        <f>M85+H86-D86</f>
        <v/>
      </c>
      <c r="N86" s="29">
        <f>N85+I86-D86</f>
        <v/>
      </c>
      <c r="O86" s="29">
        <f>IF(MONTH(A86)&lt;&gt;MONTH(A85),K86,MIN(O85,K86))</f>
        <v/>
      </c>
      <c r="P86" s="29">
        <f>IF(MONTH(A86)&lt;&gt;MONTH(A85),L86,MIN(P85,L86))</f>
        <v/>
      </c>
      <c r="Q86" s="29">
        <f>IF(MONTH(A86)&lt;&gt;MONTH(A85),M86,MIN(Q85,M86))</f>
        <v/>
      </c>
      <c r="R86" s="29">
        <f>IF(MONTH(A86)&lt;&gt;MONTH(A85),N86,MIN(R85,N86))</f>
        <v/>
      </c>
    </row>
    <row r="87">
      <c r="A87" s="27">
        <f>A86+1</f>
        <v/>
      </c>
      <c r="B87" s="28">
        <f>Inputs!$B$9*(IF(AND((A87-Inputs!$B$8)&gt;=0,(A87-Inputs!$B$8)&lt;=13),Inputs!$B$16/14,0)+IF(AND((A87-Inputs!$B$8)&gt;=14,(A87-Inputs!$B$8)&lt;=Inputs!$B$35-15),Inputs!$B$18/MAX(1,Inputs!$B$35-28),0)+IF(AND((A87-Inputs!$B$8)&gt;=Inputs!$B$35-14,(A87-Inputs!$B$8)&lt;=Inputs!$B$35-1,(A87-Inputs!$B$8)&gt;=14),Inputs!$B$17/14,0))</f>
        <v/>
      </c>
      <c r="C87" s="29">
        <f>B87*Inputs!$B$10</f>
        <v/>
      </c>
      <c r="D87" s="29">
        <f>SUMIFS(Outflows!$C$5:$C$64,Outflows!$A$5:$A$64,A87)</f>
        <v/>
      </c>
      <c r="E87" s="29">
        <f>IF(ROW()-4-Inputs!$B$24&gt;=1,INDEX($C$5:$C$764,ROW()-4-Inputs!$B$24),0)</f>
        <v/>
      </c>
      <c r="F87" s="29">
        <f>F86+C87</f>
        <v/>
      </c>
      <c r="G87" s="29">
        <f>IF(A87&gt;=Inputs!$B$32,$F$764,MIN(IF(Inputs!$B$28="",1E+15,Inputs!$B$28),(1-Inputs!$B$26)*IF(ROW()-4-Inputs!$B$27&gt;=1,INDEX($F$5:$F$764,ROW()-4-Inputs!$B$27),0)))</f>
        <v/>
      </c>
      <c r="H87" s="29">
        <f>G87-G86</f>
        <v/>
      </c>
      <c r="I87" s="29">
        <f>IF(A87=Inputs!$B$32,$F$764,0)</f>
        <v/>
      </c>
      <c r="J87" s="29">
        <f>CHOOSE(Inputs!$B$37,E87,H87,I87)</f>
        <v/>
      </c>
      <c r="K87" s="29">
        <f>K86+J87-D87</f>
        <v/>
      </c>
      <c r="L87" s="29">
        <f>L86+E87-D87</f>
        <v/>
      </c>
      <c r="M87" s="29">
        <f>M86+H87-D87</f>
        <v/>
      </c>
      <c r="N87" s="29">
        <f>N86+I87-D87</f>
        <v/>
      </c>
      <c r="O87" s="29">
        <f>IF(MONTH(A87)&lt;&gt;MONTH(A86),K87,MIN(O86,K87))</f>
        <v/>
      </c>
      <c r="P87" s="29">
        <f>IF(MONTH(A87)&lt;&gt;MONTH(A86),L87,MIN(P86,L87))</f>
        <v/>
      </c>
      <c r="Q87" s="29">
        <f>IF(MONTH(A87)&lt;&gt;MONTH(A86),M87,MIN(Q86,M87))</f>
        <v/>
      </c>
      <c r="R87" s="29">
        <f>IF(MONTH(A87)&lt;&gt;MONTH(A86),N87,MIN(R86,N87))</f>
        <v/>
      </c>
    </row>
    <row r="88">
      <c r="A88" s="27">
        <f>A87+1</f>
        <v/>
      </c>
      <c r="B88" s="28">
        <f>Inputs!$B$9*(IF(AND((A88-Inputs!$B$8)&gt;=0,(A88-Inputs!$B$8)&lt;=13),Inputs!$B$16/14,0)+IF(AND((A88-Inputs!$B$8)&gt;=14,(A88-Inputs!$B$8)&lt;=Inputs!$B$35-15),Inputs!$B$18/MAX(1,Inputs!$B$35-28),0)+IF(AND((A88-Inputs!$B$8)&gt;=Inputs!$B$35-14,(A88-Inputs!$B$8)&lt;=Inputs!$B$35-1,(A88-Inputs!$B$8)&gt;=14),Inputs!$B$17/14,0))</f>
        <v/>
      </c>
      <c r="C88" s="29">
        <f>B88*Inputs!$B$10</f>
        <v/>
      </c>
      <c r="D88" s="29">
        <f>SUMIFS(Outflows!$C$5:$C$64,Outflows!$A$5:$A$64,A88)</f>
        <v/>
      </c>
      <c r="E88" s="29">
        <f>IF(ROW()-4-Inputs!$B$24&gt;=1,INDEX($C$5:$C$764,ROW()-4-Inputs!$B$24),0)</f>
        <v/>
      </c>
      <c r="F88" s="29">
        <f>F87+C88</f>
        <v/>
      </c>
      <c r="G88" s="29">
        <f>IF(A88&gt;=Inputs!$B$32,$F$764,MIN(IF(Inputs!$B$28="",1E+15,Inputs!$B$28),(1-Inputs!$B$26)*IF(ROW()-4-Inputs!$B$27&gt;=1,INDEX($F$5:$F$764,ROW()-4-Inputs!$B$27),0)))</f>
        <v/>
      </c>
      <c r="H88" s="29">
        <f>G88-G87</f>
        <v/>
      </c>
      <c r="I88" s="29">
        <f>IF(A88=Inputs!$B$32,$F$764,0)</f>
        <v/>
      </c>
      <c r="J88" s="29">
        <f>CHOOSE(Inputs!$B$37,E88,H88,I88)</f>
        <v/>
      </c>
      <c r="K88" s="29">
        <f>K87+J88-D88</f>
        <v/>
      </c>
      <c r="L88" s="29">
        <f>L87+E88-D88</f>
        <v/>
      </c>
      <c r="M88" s="29">
        <f>M87+H88-D88</f>
        <v/>
      </c>
      <c r="N88" s="29">
        <f>N87+I88-D88</f>
        <v/>
      </c>
      <c r="O88" s="29">
        <f>IF(MONTH(A88)&lt;&gt;MONTH(A87),K88,MIN(O87,K88))</f>
        <v/>
      </c>
      <c r="P88" s="29">
        <f>IF(MONTH(A88)&lt;&gt;MONTH(A87),L88,MIN(P87,L88))</f>
        <v/>
      </c>
      <c r="Q88" s="29">
        <f>IF(MONTH(A88)&lt;&gt;MONTH(A87),M88,MIN(Q87,M88))</f>
        <v/>
      </c>
      <c r="R88" s="29">
        <f>IF(MONTH(A88)&lt;&gt;MONTH(A87),N88,MIN(R87,N88))</f>
        <v/>
      </c>
    </row>
    <row r="89">
      <c r="A89" s="27">
        <f>A88+1</f>
        <v/>
      </c>
      <c r="B89" s="28">
        <f>Inputs!$B$9*(IF(AND((A89-Inputs!$B$8)&gt;=0,(A89-Inputs!$B$8)&lt;=13),Inputs!$B$16/14,0)+IF(AND((A89-Inputs!$B$8)&gt;=14,(A89-Inputs!$B$8)&lt;=Inputs!$B$35-15),Inputs!$B$18/MAX(1,Inputs!$B$35-28),0)+IF(AND((A89-Inputs!$B$8)&gt;=Inputs!$B$35-14,(A89-Inputs!$B$8)&lt;=Inputs!$B$35-1,(A89-Inputs!$B$8)&gt;=14),Inputs!$B$17/14,0))</f>
        <v/>
      </c>
      <c r="C89" s="29">
        <f>B89*Inputs!$B$10</f>
        <v/>
      </c>
      <c r="D89" s="29">
        <f>SUMIFS(Outflows!$C$5:$C$64,Outflows!$A$5:$A$64,A89)</f>
        <v/>
      </c>
      <c r="E89" s="29">
        <f>IF(ROW()-4-Inputs!$B$24&gt;=1,INDEX($C$5:$C$764,ROW()-4-Inputs!$B$24),0)</f>
        <v/>
      </c>
      <c r="F89" s="29">
        <f>F88+C89</f>
        <v/>
      </c>
      <c r="G89" s="29">
        <f>IF(A89&gt;=Inputs!$B$32,$F$764,MIN(IF(Inputs!$B$28="",1E+15,Inputs!$B$28),(1-Inputs!$B$26)*IF(ROW()-4-Inputs!$B$27&gt;=1,INDEX($F$5:$F$764,ROW()-4-Inputs!$B$27),0)))</f>
        <v/>
      </c>
      <c r="H89" s="29">
        <f>G89-G88</f>
        <v/>
      </c>
      <c r="I89" s="29">
        <f>IF(A89=Inputs!$B$32,$F$764,0)</f>
        <v/>
      </c>
      <c r="J89" s="29">
        <f>CHOOSE(Inputs!$B$37,E89,H89,I89)</f>
        <v/>
      </c>
      <c r="K89" s="29">
        <f>K88+J89-D89</f>
        <v/>
      </c>
      <c r="L89" s="29">
        <f>L88+E89-D89</f>
        <v/>
      </c>
      <c r="M89" s="29">
        <f>M88+H89-D89</f>
        <v/>
      </c>
      <c r="N89" s="29">
        <f>N88+I89-D89</f>
        <v/>
      </c>
      <c r="O89" s="29">
        <f>IF(MONTH(A89)&lt;&gt;MONTH(A88),K89,MIN(O88,K89))</f>
        <v/>
      </c>
      <c r="P89" s="29">
        <f>IF(MONTH(A89)&lt;&gt;MONTH(A88),L89,MIN(P88,L89))</f>
        <v/>
      </c>
      <c r="Q89" s="29">
        <f>IF(MONTH(A89)&lt;&gt;MONTH(A88),M89,MIN(Q88,M89))</f>
        <v/>
      </c>
      <c r="R89" s="29">
        <f>IF(MONTH(A89)&lt;&gt;MONTH(A88),N89,MIN(R88,N89))</f>
        <v/>
      </c>
    </row>
    <row r="90">
      <c r="A90" s="27">
        <f>A89+1</f>
        <v/>
      </c>
      <c r="B90" s="28">
        <f>Inputs!$B$9*(IF(AND((A90-Inputs!$B$8)&gt;=0,(A90-Inputs!$B$8)&lt;=13),Inputs!$B$16/14,0)+IF(AND((A90-Inputs!$B$8)&gt;=14,(A90-Inputs!$B$8)&lt;=Inputs!$B$35-15),Inputs!$B$18/MAX(1,Inputs!$B$35-28),0)+IF(AND((A90-Inputs!$B$8)&gt;=Inputs!$B$35-14,(A90-Inputs!$B$8)&lt;=Inputs!$B$35-1,(A90-Inputs!$B$8)&gt;=14),Inputs!$B$17/14,0))</f>
        <v/>
      </c>
      <c r="C90" s="29">
        <f>B90*Inputs!$B$10</f>
        <v/>
      </c>
      <c r="D90" s="29">
        <f>SUMIFS(Outflows!$C$5:$C$64,Outflows!$A$5:$A$64,A90)</f>
        <v/>
      </c>
      <c r="E90" s="29">
        <f>IF(ROW()-4-Inputs!$B$24&gt;=1,INDEX($C$5:$C$764,ROW()-4-Inputs!$B$24),0)</f>
        <v/>
      </c>
      <c r="F90" s="29">
        <f>F89+C90</f>
        <v/>
      </c>
      <c r="G90" s="29">
        <f>IF(A90&gt;=Inputs!$B$32,$F$764,MIN(IF(Inputs!$B$28="",1E+15,Inputs!$B$28),(1-Inputs!$B$26)*IF(ROW()-4-Inputs!$B$27&gt;=1,INDEX($F$5:$F$764,ROW()-4-Inputs!$B$27),0)))</f>
        <v/>
      </c>
      <c r="H90" s="29">
        <f>G90-G89</f>
        <v/>
      </c>
      <c r="I90" s="29">
        <f>IF(A90=Inputs!$B$32,$F$764,0)</f>
        <v/>
      </c>
      <c r="J90" s="29">
        <f>CHOOSE(Inputs!$B$37,E90,H90,I90)</f>
        <v/>
      </c>
      <c r="K90" s="29">
        <f>K89+J90-D90</f>
        <v/>
      </c>
      <c r="L90" s="29">
        <f>L89+E90-D90</f>
        <v/>
      </c>
      <c r="M90" s="29">
        <f>M89+H90-D90</f>
        <v/>
      </c>
      <c r="N90" s="29">
        <f>N89+I90-D90</f>
        <v/>
      </c>
      <c r="O90" s="29">
        <f>IF(MONTH(A90)&lt;&gt;MONTH(A89),K90,MIN(O89,K90))</f>
        <v/>
      </c>
      <c r="P90" s="29">
        <f>IF(MONTH(A90)&lt;&gt;MONTH(A89),L90,MIN(P89,L90))</f>
        <v/>
      </c>
      <c r="Q90" s="29">
        <f>IF(MONTH(A90)&lt;&gt;MONTH(A89),M90,MIN(Q89,M90))</f>
        <v/>
      </c>
      <c r="R90" s="29">
        <f>IF(MONTH(A90)&lt;&gt;MONTH(A89),N90,MIN(R89,N90))</f>
        <v/>
      </c>
    </row>
    <row r="91">
      <c r="A91" s="27">
        <f>A90+1</f>
        <v/>
      </c>
      <c r="B91" s="28">
        <f>Inputs!$B$9*(IF(AND((A91-Inputs!$B$8)&gt;=0,(A91-Inputs!$B$8)&lt;=13),Inputs!$B$16/14,0)+IF(AND((A91-Inputs!$B$8)&gt;=14,(A91-Inputs!$B$8)&lt;=Inputs!$B$35-15),Inputs!$B$18/MAX(1,Inputs!$B$35-28),0)+IF(AND((A91-Inputs!$B$8)&gt;=Inputs!$B$35-14,(A91-Inputs!$B$8)&lt;=Inputs!$B$35-1,(A91-Inputs!$B$8)&gt;=14),Inputs!$B$17/14,0))</f>
        <v/>
      </c>
      <c r="C91" s="29">
        <f>B91*Inputs!$B$10</f>
        <v/>
      </c>
      <c r="D91" s="29">
        <f>SUMIFS(Outflows!$C$5:$C$64,Outflows!$A$5:$A$64,A91)</f>
        <v/>
      </c>
      <c r="E91" s="29">
        <f>IF(ROW()-4-Inputs!$B$24&gt;=1,INDEX($C$5:$C$764,ROW()-4-Inputs!$B$24),0)</f>
        <v/>
      </c>
      <c r="F91" s="29">
        <f>F90+C91</f>
        <v/>
      </c>
      <c r="G91" s="29">
        <f>IF(A91&gt;=Inputs!$B$32,$F$764,MIN(IF(Inputs!$B$28="",1E+15,Inputs!$B$28),(1-Inputs!$B$26)*IF(ROW()-4-Inputs!$B$27&gt;=1,INDEX($F$5:$F$764,ROW()-4-Inputs!$B$27),0)))</f>
        <v/>
      </c>
      <c r="H91" s="29">
        <f>G91-G90</f>
        <v/>
      </c>
      <c r="I91" s="29">
        <f>IF(A91=Inputs!$B$32,$F$764,0)</f>
        <v/>
      </c>
      <c r="J91" s="29">
        <f>CHOOSE(Inputs!$B$37,E91,H91,I91)</f>
        <v/>
      </c>
      <c r="K91" s="29">
        <f>K90+J91-D91</f>
        <v/>
      </c>
      <c r="L91" s="29">
        <f>L90+E91-D91</f>
        <v/>
      </c>
      <c r="M91" s="29">
        <f>M90+H91-D91</f>
        <v/>
      </c>
      <c r="N91" s="29">
        <f>N90+I91-D91</f>
        <v/>
      </c>
      <c r="O91" s="29">
        <f>IF(MONTH(A91)&lt;&gt;MONTH(A90),K91,MIN(O90,K91))</f>
        <v/>
      </c>
      <c r="P91" s="29">
        <f>IF(MONTH(A91)&lt;&gt;MONTH(A90),L91,MIN(P90,L91))</f>
        <v/>
      </c>
      <c r="Q91" s="29">
        <f>IF(MONTH(A91)&lt;&gt;MONTH(A90),M91,MIN(Q90,M91))</f>
        <v/>
      </c>
      <c r="R91" s="29">
        <f>IF(MONTH(A91)&lt;&gt;MONTH(A90),N91,MIN(R90,N91))</f>
        <v/>
      </c>
    </row>
    <row r="92">
      <c r="A92" s="27">
        <f>A91+1</f>
        <v/>
      </c>
      <c r="B92" s="28">
        <f>Inputs!$B$9*(IF(AND((A92-Inputs!$B$8)&gt;=0,(A92-Inputs!$B$8)&lt;=13),Inputs!$B$16/14,0)+IF(AND((A92-Inputs!$B$8)&gt;=14,(A92-Inputs!$B$8)&lt;=Inputs!$B$35-15),Inputs!$B$18/MAX(1,Inputs!$B$35-28),0)+IF(AND((A92-Inputs!$B$8)&gt;=Inputs!$B$35-14,(A92-Inputs!$B$8)&lt;=Inputs!$B$35-1,(A92-Inputs!$B$8)&gt;=14),Inputs!$B$17/14,0))</f>
        <v/>
      </c>
      <c r="C92" s="29">
        <f>B92*Inputs!$B$10</f>
        <v/>
      </c>
      <c r="D92" s="29">
        <f>SUMIFS(Outflows!$C$5:$C$64,Outflows!$A$5:$A$64,A92)</f>
        <v/>
      </c>
      <c r="E92" s="29">
        <f>IF(ROW()-4-Inputs!$B$24&gt;=1,INDEX($C$5:$C$764,ROW()-4-Inputs!$B$24),0)</f>
        <v/>
      </c>
      <c r="F92" s="29">
        <f>F91+C92</f>
        <v/>
      </c>
      <c r="G92" s="29">
        <f>IF(A92&gt;=Inputs!$B$32,$F$764,MIN(IF(Inputs!$B$28="",1E+15,Inputs!$B$28),(1-Inputs!$B$26)*IF(ROW()-4-Inputs!$B$27&gt;=1,INDEX($F$5:$F$764,ROW()-4-Inputs!$B$27),0)))</f>
        <v/>
      </c>
      <c r="H92" s="29">
        <f>G92-G91</f>
        <v/>
      </c>
      <c r="I92" s="29">
        <f>IF(A92=Inputs!$B$32,$F$764,0)</f>
        <v/>
      </c>
      <c r="J92" s="29">
        <f>CHOOSE(Inputs!$B$37,E92,H92,I92)</f>
        <v/>
      </c>
      <c r="K92" s="29">
        <f>K91+J92-D92</f>
        <v/>
      </c>
      <c r="L92" s="29">
        <f>L91+E92-D92</f>
        <v/>
      </c>
      <c r="M92" s="29">
        <f>M91+H92-D92</f>
        <v/>
      </c>
      <c r="N92" s="29">
        <f>N91+I92-D92</f>
        <v/>
      </c>
      <c r="O92" s="29">
        <f>IF(MONTH(A92)&lt;&gt;MONTH(A91),K92,MIN(O91,K92))</f>
        <v/>
      </c>
      <c r="P92" s="29">
        <f>IF(MONTH(A92)&lt;&gt;MONTH(A91),L92,MIN(P91,L92))</f>
        <v/>
      </c>
      <c r="Q92" s="29">
        <f>IF(MONTH(A92)&lt;&gt;MONTH(A91),M92,MIN(Q91,M92))</f>
        <v/>
      </c>
      <c r="R92" s="29">
        <f>IF(MONTH(A92)&lt;&gt;MONTH(A91),N92,MIN(R91,N92))</f>
        <v/>
      </c>
    </row>
    <row r="93">
      <c r="A93" s="27">
        <f>A92+1</f>
        <v/>
      </c>
      <c r="B93" s="28">
        <f>Inputs!$B$9*(IF(AND((A93-Inputs!$B$8)&gt;=0,(A93-Inputs!$B$8)&lt;=13),Inputs!$B$16/14,0)+IF(AND((A93-Inputs!$B$8)&gt;=14,(A93-Inputs!$B$8)&lt;=Inputs!$B$35-15),Inputs!$B$18/MAX(1,Inputs!$B$35-28),0)+IF(AND((A93-Inputs!$B$8)&gt;=Inputs!$B$35-14,(A93-Inputs!$B$8)&lt;=Inputs!$B$35-1,(A93-Inputs!$B$8)&gt;=14),Inputs!$B$17/14,0))</f>
        <v/>
      </c>
      <c r="C93" s="29">
        <f>B93*Inputs!$B$10</f>
        <v/>
      </c>
      <c r="D93" s="29">
        <f>SUMIFS(Outflows!$C$5:$C$64,Outflows!$A$5:$A$64,A93)</f>
        <v/>
      </c>
      <c r="E93" s="29">
        <f>IF(ROW()-4-Inputs!$B$24&gt;=1,INDEX($C$5:$C$764,ROW()-4-Inputs!$B$24),0)</f>
        <v/>
      </c>
      <c r="F93" s="29">
        <f>F92+C93</f>
        <v/>
      </c>
      <c r="G93" s="29">
        <f>IF(A93&gt;=Inputs!$B$32,$F$764,MIN(IF(Inputs!$B$28="",1E+15,Inputs!$B$28),(1-Inputs!$B$26)*IF(ROW()-4-Inputs!$B$27&gt;=1,INDEX($F$5:$F$764,ROW()-4-Inputs!$B$27),0)))</f>
        <v/>
      </c>
      <c r="H93" s="29">
        <f>G93-G92</f>
        <v/>
      </c>
      <c r="I93" s="29">
        <f>IF(A93=Inputs!$B$32,$F$764,0)</f>
        <v/>
      </c>
      <c r="J93" s="29">
        <f>CHOOSE(Inputs!$B$37,E93,H93,I93)</f>
        <v/>
      </c>
      <c r="K93" s="29">
        <f>K92+J93-D93</f>
        <v/>
      </c>
      <c r="L93" s="29">
        <f>L92+E93-D93</f>
        <v/>
      </c>
      <c r="M93" s="29">
        <f>M92+H93-D93</f>
        <v/>
      </c>
      <c r="N93" s="29">
        <f>N92+I93-D93</f>
        <v/>
      </c>
      <c r="O93" s="29">
        <f>IF(MONTH(A93)&lt;&gt;MONTH(A92),K93,MIN(O92,K93))</f>
        <v/>
      </c>
      <c r="P93" s="29">
        <f>IF(MONTH(A93)&lt;&gt;MONTH(A92),L93,MIN(P92,L93))</f>
        <v/>
      </c>
      <c r="Q93" s="29">
        <f>IF(MONTH(A93)&lt;&gt;MONTH(A92),M93,MIN(Q92,M93))</f>
        <v/>
      </c>
      <c r="R93" s="29">
        <f>IF(MONTH(A93)&lt;&gt;MONTH(A92),N93,MIN(R92,N93))</f>
        <v/>
      </c>
    </row>
    <row r="94">
      <c r="A94" s="27">
        <f>A93+1</f>
        <v/>
      </c>
      <c r="B94" s="28">
        <f>Inputs!$B$9*(IF(AND((A94-Inputs!$B$8)&gt;=0,(A94-Inputs!$B$8)&lt;=13),Inputs!$B$16/14,0)+IF(AND((A94-Inputs!$B$8)&gt;=14,(A94-Inputs!$B$8)&lt;=Inputs!$B$35-15),Inputs!$B$18/MAX(1,Inputs!$B$35-28),0)+IF(AND((A94-Inputs!$B$8)&gt;=Inputs!$B$35-14,(A94-Inputs!$B$8)&lt;=Inputs!$B$35-1,(A94-Inputs!$B$8)&gt;=14),Inputs!$B$17/14,0))</f>
        <v/>
      </c>
      <c r="C94" s="29">
        <f>B94*Inputs!$B$10</f>
        <v/>
      </c>
      <c r="D94" s="29">
        <f>SUMIFS(Outflows!$C$5:$C$64,Outflows!$A$5:$A$64,A94)</f>
        <v/>
      </c>
      <c r="E94" s="29">
        <f>IF(ROW()-4-Inputs!$B$24&gt;=1,INDEX($C$5:$C$764,ROW()-4-Inputs!$B$24),0)</f>
        <v/>
      </c>
      <c r="F94" s="29">
        <f>F93+C94</f>
        <v/>
      </c>
      <c r="G94" s="29">
        <f>IF(A94&gt;=Inputs!$B$32,$F$764,MIN(IF(Inputs!$B$28="",1E+15,Inputs!$B$28),(1-Inputs!$B$26)*IF(ROW()-4-Inputs!$B$27&gt;=1,INDEX($F$5:$F$764,ROW()-4-Inputs!$B$27),0)))</f>
        <v/>
      </c>
      <c r="H94" s="29">
        <f>G94-G93</f>
        <v/>
      </c>
      <c r="I94" s="29">
        <f>IF(A94=Inputs!$B$32,$F$764,0)</f>
        <v/>
      </c>
      <c r="J94" s="29">
        <f>CHOOSE(Inputs!$B$37,E94,H94,I94)</f>
        <v/>
      </c>
      <c r="K94" s="29">
        <f>K93+J94-D94</f>
        <v/>
      </c>
      <c r="L94" s="29">
        <f>L93+E94-D94</f>
        <v/>
      </c>
      <c r="M94" s="29">
        <f>M93+H94-D94</f>
        <v/>
      </c>
      <c r="N94" s="29">
        <f>N93+I94-D94</f>
        <v/>
      </c>
      <c r="O94" s="29">
        <f>IF(MONTH(A94)&lt;&gt;MONTH(A93),K94,MIN(O93,K94))</f>
        <v/>
      </c>
      <c r="P94" s="29">
        <f>IF(MONTH(A94)&lt;&gt;MONTH(A93),L94,MIN(P93,L94))</f>
        <v/>
      </c>
      <c r="Q94" s="29">
        <f>IF(MONTH(A94)&lt;&gt;MONTH(A93),M94,MIN(Q93,M94))</f>
        <v/>
      </c>
      <c r="R94" s="29">
        <f>IF(MONTH(A94)&lt;&gt;MONTH(A93),N94,MIN(R93,N94))</f>
        <v/>
      </c>
    </row>
    <row r="95">
      <c r="A95" s="27">
        <f>A94+1</f>
        <v/>
      </c>
      <c r="B95" s="28">
        <f>Inputs!$B$9*(IF(AND((A95-Inputs!$B$8)&gt;=0,(A95-Inputs!$B$8)&lt;=13),Inputs!$B$16/14,0)+IF(AND((A95-Inputs!$B$8)&gt;=14,(A95-Inputs!$B$8)&lt;=Inputs!$B$35-15),Inputs!$B$18/MAX(1,Inputs!$B$35-28),0)+IF(AND((A95-Inputs!$B$8)&gt;=Inputs!$B$35-14,(A95-Inputs!$B$8)&lt;=Inputs!$B$35-1,(A95-Inputs!$B$8)&gt;=14),Inputs!$B$17/14,0))</f>
        <v/>
      </c>
      <c r="C95" s="29">
        <f>B95*Inputs!$B$10</f>
        <v/>
      </c>
      <c r="D95" s="29">
        <f>SUMIFS(Outflows!$C$5:$C$64,Outflows!$A$5:$A$64,A95)</f>
        <v/>
      </c>
      <c r="E95" s="29">
        <f>IF(ROW()-4-Inputs!$B$24&gt;=1,INDEX($C$5:$C$764,ROW()-4-Inputs!$B$24),0)</f>
        <v/>
      </c>
      <c r="F95" s="29">
        <f>F94+C95</f>
        <v/>
      </c>
      <c r="G95" s="29">
        <f>IF(A95&gt;=Inputs!$B$32,$F$764,MIN(IF(Inputs!$B$28="",1E+15,Inputs!$B$28),(1-Inputs!$B$26)*IF(ROW()-4-Inputs!$B$27&gt;=1,INDEX($F$5:$F$764,ROW()-4-Inputs!$B$27),0)))</f>
        <v/>
      </c>
      <c r="H95" s="29">
        <f>G95-G94</f>
        <v/>
      </c>
      <c r="I95" s="29">
        <f>IF(A95=Inputs!$B$32,$F$764,0)</f>
        <v/>
      </c>
      <c r="J95" s="29">
        <f>CHOOSE(Inputs!$B$37,E95,H95,I95)</f>
        <v/>
      </c>
      <c r="K95" s="29">
        <f>K94+J95-D95</f>
        <v/>
      </c>
      <c r="L95" s="29">
        <f>L94+E95-D95</f>
        <v/>
      </c>
      <c r="M95" s="29">
        <f>M94+H95-D95</f>
        <v/>
      </c>
      <c r="N95" s="29">
        <f>N94+I95-D95</f>
        <v/>
      </c>
      <c r="O95" s="29">
        <f>IF(MONTH(A95)&lt;&gt;MONTH(A94),K95,MIN(O94,K95))</f>
        <v/>
      </c>
      <c r="P95" s="29">
        <f>IF(MONTH(A95)&lt;&gt;MONTH(A94),L95,MIN(P94,L95))</f>
        <v/>
      </c>
      <c r="Q95" s="29">
        <f>IF(MONTH(A95)&lt;&gt;MONTH(A94),M95,MIN(Q94,M95))</f>
        <v/>
      </c>
      <c r="R95" s="29">
        <f>IF(MONTH(A95)&lt;&gt;MONTH(A94),N95,MIN(R94,N95))</f>
        <v/>
      </c>
    </row>
    <row r="96">
      <c r="A96" s="27">
        <f>A95+1</f>
        <v/>
      </c>
      <c r="B96" s="28">
        <f>Inputs!$B$9*(IF(AND((A96-Inputs!$B$8)&gt;=0,(A96-Inputs!$B$8)&lt;=13),Inputs!$B$16/14,0)+IF(AND((A96-Inputs!$B$8)&gt;=14,(A96-Inputs!$B$8)&lt;=Inputs!$B$35-15),Inputs!$B$18/MAX(1,Inputs!$B$35-28),0)+IF(AND((A96-Inputs!$B$8)&gt;=Inputs!$B$35-14,(A96-Inputs!$B$8)&lt;=Inputs!$B$35-1,(A96-Inputs!$B$8)&gt;=14),Inputs!$B$17/14,0))</f>
        <v/>
      </c>
      <c r="C96" s="29">
        <f>B96*Inputs!$B$10</f>
        <v/>
      </c>
      <c r="D96" s="29">
        <f>SUMIFS(Outflows!$C$5:$C$64,Outflows!$A$5:$A$64,A96)</f>
        <v/>
      </c>
      <c r="E96" s="29">
        <f>IF(ROW()-4-Inputs!$B$24&gt;=1,INDEX($C$5:$C$764,ROW()-4-Inputs!$B$24),0)</f>
        <v/>
      </c>
      <c r="F96" s="29">
        <f>F95+C96</f>
        <v/>
      </c>
      <c r="G96" s="29">
        <f>IF(A96&gt;=Inputs!$B$32,$F$764,MIN(IF(Inputs!$B$28="",1E+15,Inputs!$B$28),(1-Inputs!$B$26)*IF(ROW()-4-Inputs!$B$27&gt;=1,INDEX($F$5:$F$764,ROW()-4-Inputs!$B$27),0)))</f>
        <v/>
      </c>
      <c r="H96" s="29">
        <f>G96-G95</f>
        <v/>
      </c>
      <c r="I96" s="29">
        <f>IF(A96=Inputs!$B$32,$F$764,0)</f>
        <v/>
      </c>
      <c r="J96" s="29">
        <f>CHOOSE(Inputs!$B$37,E96,H96,I96)</f>
        <v/>
      </c>
      <c r="K96" s="29">
        <f>K95+J96-D96</f>
        <v/>
      </c>
      <c r="L96" s="29">
        <f>L95+E96-D96</f>
        <v/>
      </c>
      <c r="M96" s="29">
        <f>M95+H96-D96</f>
        <v/>
      </c>
      <c r="N96" s="29">
        <f>N95+I96-D96</f>
        <v/>
      </c>
      <c r="O96" s="29">
        <f>IF(MONTH(A96)&lt;&gt;MONTH(A95),K96,MIN(O95,K96))</f>
        <v/>
      </c>
      <c r="P96" s="29">
        <f>IF(MONTH(A96)&lt;&gt;MONTH(A95),L96,MIN(P95,L96))</f>
        <v/>
      </c>
      <c r="Q96" s="29">
        <f>IF(MONTH(A96)&lt;&gt;MONTH(A95),M96,MIN(Q95,M96))</f>
        <v/>
      </c>
      <c r="R96" s="29">
        <f>IF(MONTH(A96)&lt;&gt;MONTH(A95),N96,MIN(R95,N96))</f>
        <v/>
      </c>
    </row>
    <row r="97">
      <c r="A97" s="27">
        <f>A96+1</f>
        <v/>
      </c>
      <c r="B97" s="28">
        <f>Inputs!$B$9*(IF(AND((A97-Inputs!$B$8)&gt;=0,(A97-Inputs!$B$8)&lt;=13),Inputs!$B$16/14,0)+IF(AND((A97-Inputs!$B$8)&gt;=14,(A97-Inputs!$B$8)&lt;=Inputs!$B$35-15),Inputs!$B$18/MAX(1,Inputs!$B$35-28),0)+IF(AND((A97-Inputs!$B$8)&gt;=Inputs!$B$35-14,(A97-Inputs!$B$8)&lt;=Inputs!$B$35-1,(A97-Inputs!$B$8)&gt;=14),Inputs!$B$17/14,0))</f>
        <v/>
      </c>
      <c r="C97" s="29">
        <f>B97*Inputs!$B$10</f>
        <v/>
      </c>
      <c r="D97" s="29">
        <f>SUMIFS(Outflows!$C$5:$C$64,Outflows!$A$5:$A$64,A97)</f>
        <v/>
      </c>
      <c r="E97" s="29">
        <f>IF(ROW()-4-Inputs!$B$24&gt;=1,INDEX($C$5:$C$764,ROW()-4-Inputs!$B$24),0)</f>
        <v/>
      </c>
      <c r="F97" s="29">
        <f>F96+C97</f>
        <v/>
      </c>
      <c r="G97" s="29">
        <f>IF(A97&gt;=Inputs!$B$32,$F$764,MIN(IF(Inputs!$B$28="",1E+15,Inputs!$B$28),(1-Inputs!$B$26)*IF(ROW()-4-Inputs!$B$27&gt;=1,INDEX($F$5:$F$764,ROW()-4-Inputs!$B$27),0)))</f>
        <v/>
      </c>
      <c r="H97" s="29">
        <f>G97-G96</f>
        <v/>
      </c>
      <c r="I97" s="29">
        <f>IF(A97=Inputs!$B$32,$F$764,0)</f>
        <v/>
      </c>
      <c r="J97" s="29">
        <f>CHOOSE(Inputs!$B$37,E97,H97,I97)</f>
        <v/>
      </c>
      <c r="K97" s="29">
        <f>K96+J97-D97</f>
        <v/>
      </c>
      <c r="L97" s="29">
        <f>L96+E97-D97</f>
        <v/>
      </c>
      <c r="M97" s="29">
        <f>M96+H97-D97</f>
        <v/>
      </c>
      <c r="N97" s="29">
        <f>N96+I97-D97</f>
        <v/>
      </c>
      <c r="O97" s="29">
        <f>IF(MONTH(A97)&lt;&gt;MONTH(A96),K97,MIN(O96,K97))</f>
        <v/>
      </c>
      <c r="P97" s="29">
        <f>IF(MONTH(A97)&lt;&gt;MONTH(A96),L97,MIN(P96,L97))</f>
        <v/>
      </c>
      <c r="Q97" s="29">
        <f>IF(MONTH(A97)&lt;&gt;MONTH(A96),M97,MIN(Q96,M97))</f>
        <v/>
      </c>
      <c r="R97" s="29">
        <f>IF(MONTH(A97)&lt;&gt;MONTH(A96),N97,MIN(R96,N97))</f>
        <v/>
      </c>
    </row>
    <row r="98">
      <c r="A98" s="27">
        <f>A97+1</f>
        <v/>
      </c>
      <c r="B98" s="28">
        <f>Inputs!$B$9*(IF(AND((A98-Inputs!$B$8)&gt;=0,(A98-Inputs!$B$8)&lt;=13),Inputs!$B$16/14,0)+IF(AND((A98-Inputs!$B$8)&gt;=14,(A98-Inputs!$B$8)&lt;=Inputs!$B$35-15),Inputs!$B$18/MAX(1,Inputs!$B$35-28),0)+IF(AND((A98-Inputs!$B$8)&gt;=Inputs!$B$35-14,(A98-Inputs!$B$8)&lt;=Inputs!$B$35-1,(A98-Inputs!$B$8)&gt;=14),Inputs!$B$17/14,0))</f>
        <v/>
      </c>
      <c r="C98" s="29">
        <f>B98*Inputs!$B$10</f>
        <v/>
      </c>
      <c r="D98" s="29">
        <f>SUMIFS(Outflows!$C$5:$C$64,Outflows!$A$5:$A$64,A98)</f>
        <v/>
      </c>
      <c r="E98" s="29">
        <f>IF(ROW()-4-Inputs!$B$24&gt;=1,INDEX($C$5:$C$764,ROW()-4-Inputs!$B$24),0)</f>
        <v/>
      </c>
      <c r="F98" s="29">
        <f>F97+C98</f>
        <v/>
      </c>
      <c r="G98" s="29">
        <f>IF(A98&gt;=Inputs!$B$32,$F$764,MIN(IF(Inputs!$B$28="",1E+15,Inputs!$B$28),(1-Inputs!$B$26)*IF(ROW()-4-Inputs!$B$27&gt;=1,INDEX($F$5:$F$764,ROW()-4-Inputs!$B$27),0)))</f>
        <v/>
      </c>
      <c r="H98" s="29">
        <f>G98-G97</f>
        <v/>
      </c>
      <c r="I98" s="29">
        <f>IF(A98=Inputs!$B$32,$F$764,0)</f>
        <v/>
      </c>
      <c r="J98" s="29">
        <f>CHOOSE(Inputs!$B$37,E98,H98,I98)</f>
        <v/>
      </c>
      <c r="K98" s="29">
        <f>K97+J98-D98</f>
        <v/>
      </c>
      <c r="L98" s="29">
        <f>L97+E98-D98</f>
        <v/>
      </c>
      <c r="M98" s="29">
        <f>M97+H98-D98</f>
        <v/>
      </c>
      <c r="N98" s="29">
        <f>N97+I98-D98</f>
        <v/>
      </c>
      <c r="O98" s="29">
        <f>IF(MONTH(A98)&lt;&gt;MONTH(A97),K98,MIN(O97,K98))</f>
        <v/>
      </c>
      <c r="P98" s="29">
        <f>IF(MONTH(A98)&lt;&gt;MONTH(A97),L98,MIN(P97,L98))</f>
        <v/>
      </c>
      <c r="Q98" s="29">
        <f>IF(MONTH(A98)&lt;&gt;MONTH(A97),M98,MIN(Q97,M98))</f>
        <v/>
      </c>
      <c r="R98" s="29">
        <f>IF(MONTH(A98)&lt;&gt;MONTH(A97),N98,MIN(R97,N98))</f>
        <v/>
      </c>
    </row>
    <row r="99">
      <c r="A99" s="27">
        <f>A98+1</f>
        <v/>
      </c>
      <c r="B99" s="28">
        <f>Inputs!$B$9*(IF(AND((A99-Inputs!$B$8)&gt;=0,(A99-Inputs!$B$8)&lt;=13),Inputs!$B$16/14,0)+IF(AND((A99-Inputs!$B$8)&gt;=14,(A99-Inputs!$B$8)&lt;=Inputs!$B$35-15),Inputs!$B$18/MAX(1,Inputs!$B$35-28),0)+IF(AND((A99-Inputs!$B$8)&gt;=Inputs!$B$35-14,(A99-Inputs!$B$8)&lt;=Inputs!$B$35-1,(A99-Inputs!$B$8)&gt;=14),Inputs!$B$17/14,0))</f>
        <v/>
      </c>
      <c r="C99" s="29">
        <f>B99*Inputs!$B$10</f>
        <v/>
      </c>
      <c r="D99" s="29">
        <f>SUMIFS(Outflows!$C$5:$C$64,Outflows!$A$5:$A$64,A99)</f>
        <v/>
      </c>
      <c r="E99" s="29">
        <f>IF(ROW()-4-Inputs!$B$24&gt;=1,INDEX($C$5:$C$764,ROW()-4-Inputs!$B$24),0)</f>
        <v/>
      </c>
      <c r="F99" s="29">
        <f>F98+C99</f>
        <v/>
      </c>
      <c r="G99" s="29">
        <f>IF(A99&gt;=Inputs!$B$32,$F$764,MIN(IF(Inputs!$B$28="",1E+15,Inputs!$B$28),(1-Inputs!$B$26)*IF(ROW()-4-Inputs!$B$27&gt;=1,INDEX($F$5:$F$764,ROW()-4-Inputs!$B$27),0)))</f>
        <v/>
      </c>
      <c r="H99" s="29">
        <f>G99-G98</f>
        <v/>
      </c>
      <c r="I99" s="29">
        <f>IF(A99=Inputs!$B$32,$F$764,0)</f>
        <v/>
      </c>
      <c r="J99" s="29">
        <f>CHOOSE(Inputs!$B$37,E99,H99,I99)</f>
        <v/>
      </c>
      <c r="K99" s="29">
        <f>K98+J99-D99</f>
        <v/>
      </c>
      <c r="L99" s="29">
        <f>L98+E99-D99</f>
        <v/>
      </c>
      <c r="M99" s="29">
        <f>M98+H99-D99</f>
        <v/>
      </c>
      <c r="N99" s="29">
        <f>N98+I99-D99</f>
        <v/>
      </c>
      <c r="O99" s="29">
        <f>IF(MONTH(A99)&lt;&gt;MONTH(A98),K99,MIN(O98,K99))</f>
        <v/>
      </c>
      <c r="P99" s="29">
        <f>IF(MONTH(A99)&lt;&gt;MONTH(A98),L99,MIN(P98,L99))</f>
        <v/>
      </c>
      <c r="Q99" s="29">
        <f>IF(MONTH(A99)&lt;&gt;MONTH(A98),M99,MIN(Q98,M99))</f>
        <v/>
      </c>
      <c r="R99" s="29">
        <f>IF(MONTH(A99)&lt;&gt;MONTH(A98),N99,MIN(R98,N99))</f>
        <v/>
      </c>
    </row>
    <row r="100">
      <c r="A100" s="27">
        <f>A99+1</f>
        <v/>
      </c>
      <c r="B100" s="28">
        <f>Inputs!$B$9*(IF(AND((A100-Inputs!$B$8)&gt;=0,(A100-Inputs!$B$8)&lt;=13),Inputs!$B$16/14,0)+IF(AND((A100-Inputs!$B$8)&gt;=14,(A100-Inputs!$B$8)&lt;=Inputs!$B$35-15),Inputs!$B$18/MAX(1,Inputs!$B$35-28),0)+IF(AND((A100-Inputs!$B$8)&gt;=Inputs!$B$35-14,(A100-Inputs!$B$8)&lt;=Inputs!$B$35-1,(A100-Inputs!$B$8)&gt;=14),Inputs!$B$17/14,0))</f>
        <v/>
      </c>
      <c r="C100" s="29">
        <f>B100*Inputs!$B$10</f>
        <v/>
      </c>
      <c r="D100" s="29">
        <f>SUMIFS(Outflows!$C$5:$C$64,Outflows!$A$5:$A$64,A100)</f>
        <v/>
      </c>
      <c r="E100" s="29">
        <f>IF(ROW()-4-Inputs!$B$24&gt;=1,INDEX($C$5:$C$764,ROW()-4-Inputs!$B$24),0)</f>
        <v/>
      </c>
      <c r="F100" s="29">
        <f>F99+C100</f>
        <v/>
      </c>
      <c r="G100" s="29">
        <f>IF(A100&gt;=Inputs!$B$32,$F$764,MIN(IF(Inputs!$B$28="",1E+15,Inputs!$B$28),(1-Inputs!$B$26)*IF(ROW()-4-Inputs!$B$27&gt;=1,INDEX($F$5:$F$764,ROW()-4-Inputs!$B$27),0)))</f>
        <v/>
      </c>
      <c r="H100" s="29">
        <f>G100-G99</f>
        <v/>
      </c>
      <c r="I100" s="29">
        <f>IF(A100=Inputs!$B$32,$F$764,0)</f>
        <v/>
      </c>
      <c r="J100" s="29">
        <f>CHOOSE(Inputs!$B$37,E100,H100,I100)</f>
        <v/>
      </c>
      <c r="K100" s="29">
        <f>K99+J100-D100</f>
        <v/>
      </c>
      <c r="L100" s="29">
        <f>L99+E100-D100</f>
        <v/>
      </c>
      <c r="M100" s="29">
        <f>M99+H100-D100</f>
        <v/>
      </c>
      <c r="N100" s="29">
        <f>N99+I100-D100</f>
        <v/>
      </c>
      <c r="O100" s="29">
        <f>IF(MONTH(A100)&lt;&gt;MONTH(A99),K100,MIN(O99,K100))</f>
        <v/>
      </c>
      <c r="P100" s="29">
        <f>IF(MONTH(A100)&lt;&gt;MONTH(A99),L100,MIN(P99,L100))</f>
        <v/>
      </c>
      <c r="Q100" s="29">
        <f>IF(MONTH(A100)&lt;&gt;MONTH(A99),M100,MIN(Q99,M100))</f>
        <v/>
      </c>
      <c r="R100" s="29">
        <f>IF(MONTH(A100)&lt;&gt;MONTH(A99),N100,MIN(R99,N100))</f>
        <v/>
      </c>
    </row>
    <row r="101">
      <c r="A101" s="27">
        <f>A100+1</f>
        <v/>
      </c>
      <c r="B101" s="28">
        <f>Inputs!$B$9*(IF(AND((A101-Inputs!$B$8)&gt;=0,(A101-Inputs!$B$8)&lt;=13),Inputs!$B$16/14,0)+IF(AND((A101-Inputs!$B$8)&gt;=14,(A101-Inputs!$B$8)&lt;=Inputs!$B$35-15),Inputs!$B$18/MAX(1,Inputs!$B$35-28),0)+IF(AND((A101-Inputs!$B$8)&gt;=Inputs!$B$35-14,(A101-Inputs!$B$8)&lt;=Inputs!$B$35-1,(A101-Inputs!$B$8)&gt;=14),Inputs!$B$17/14,0))</f>
        <v/>
      </c>
      <c r="C101" s="29">
        <f>B101*Inputs!$B$10</f>
        <v/>
      </c>
      <c r="D101" s="29">
        <f>SUMIFS(Outflows!$C$5:$C$64,Outflows!$A$5:$A$64,A101)</f>
        <v/>
      </c>
      <c r="E101" s="29">
        <f>IF(ROW()-4-Inputs!$B$24&gt;=1,INDEX($C$5:$C$764,ROW()-4-Inputs!$B$24),0)</f>
        <v/>
      </c>
      <c r="F101" s="29">
        <f>F100+C101</f>
        <v/>
      </c>
      <c r="G101" s="29">
        <f>IF(A101&gt;=Inputs!$B$32,$F$764,MIN(IF(Inputs!$B$28="",1E+15,Inputs!$B$28),(1-Inputs!$B$26)*IF(ROW()-4-Inputs!$B$27&gt;=1,INDEX($F$5:$F$764,ROW()-4-Inputs!$B$27),0)))</f>
        <v/>
      </c>
      <c r="H101" s="29">
        <f>G101-G100</f>
        <v/>
      </c>
      <c r="I101" s="29">
        <f>IF(A101=Inputs!$B$32,$F$764,0)</f>
        <v/>
      </c>
      <c r="J101" s="29">
        <f>CHOOSE(Inputs!$B$37,E101,H101,I101)</f>
        <v/>
      </c>
      <c r="K101" s="29">
        <f>K100+J101-D101</f>
        <v/>
      </c>
      <c r="L101" s="29">
        <f>L100+E101-D101</f>
        <v/>
      </c>
      <c r="M101" s="29">
        <f>M100+H101-D101</f>
        <v/>
      </c>
      <c r="N101" s="29">
        <f>N100+I101-D101</f>
        <v/>
      </c>
      <c r="O101" s="29">
        <f>IF(MONTH(A101)&lt;&gt;MONTH(A100),K101,MIN(O100,K101))</f>
        <v/>
      </c>
      <c r="P101" s="29">
        <f>IF(MONTH(A101)&lt;&gt;MONTH(A100),L101,MIN(P100,L101))</f>
        <v/>
      </c>
      <c r="Q101" s="29">
        <f>IF(MONTH(A101)&lt;&gt;MONTH(A100),M101,MIN(Q100,M101))</f>
        <v/>
      </c>
      <c r="R101" s="29">
        <f>IF(MONTH(A101)&lt;&gt;MONTH(A100),N101,MIN(R100,N101))</f>
        <v/>
      </c>
    </row>
    <row r="102">
      <c r="A102" s="27">
        <f>A101+1</f>
        <v/>
      </c>
      <c r="B102" s="28">
        <f>Inputs!$B$9*(IF(AND((A102-Inputs!$B$8)&gt;=0,(A102-Inputs!$B$8)&lt;=13),Inputs!$B$16/14,0)+IF(AND((A102-Inputs!$B$8)&gt;=14,(A102-Inputs!$B$8)&lt;=Inputs!$B$35-15),Inputs!$B$18/MAX(1,Inputs!$B$35-28),0)+IF(AND((A102-Inputs!$B$8)&gt;=Inputs!$B$35-14,(A102-Inputs!$B$8)&lt;=Inputs!$B$35-1,(A102-Inputs!$B$8)&gt;=14),Inputs!$B$17/14,0))</f>
        <v/>
      </c>
      <c r="C102" s="29">
        <f>B102*Inputs!$B$10</f>
        <v/>
      </c>
      <c r="D102" s="29">
        <f>SUMIFS(Outflows!$C$5:$C$64,Outflows!$A$5:$A$64,A102)</f>
        <v/>
      </c>
      <c r="E102" s="29">
        <f>IF(ROW()-4-Inputs!$B$24&gt;=1,INDEX($C$5:$C$764,ROW()-4-Inputs!$B$24),0)</f>
        <v/>
      </c>
      <c r="F102" s="29">
        <f>F101+C102</f>
        <v/>
      </c>
      <c r="G102" s="29">
        <f>IF(A102&gt;=Inputs!$B$32,$F$764,MIN(IF(Inputs!$B$28="",1E+15,Inputs!$B$28),(1-Inputs!$B$26)*IF(ROW()-4-Inputs!$B$27&gt;=1,INDEX($F$5:$F$764,ROW()-4-Inputs!$B$27),0)))</f>
        <v/>
      </c>
      <c r="H102" s="29">
        <f>G102-G101</f>
        <v/>
      </c>
      <c r="I102" s="29">
        <f>IF(A102=Inputs!$B$32,$F$764,0)</f>
        <v/>
      </c>
      <c r="J102" s="29">
        <f>CHOOSE(Inputs!$B$37,E102,H102,I102)</f>
        <v/>
      </c>
      <c r="K102" s="29">
        <f>K101+J102-D102</f>
        <v/>
      </c>
      <c r="L102" s="29">
        <f>L101+E102-D102</f>
        <v/>
      </c>
      <c r="M102" s="29">
        <f>M101+H102-D102</f>
        <v/>
      </c>
      <c r="N102" s="29">
        <f>N101+I102-D102</f>
        <v/>
      </c>
      <c r="O102" s="29">
        <f>IF(MONTH(A102)&lt;&gt;MONTH(A101),K102,MIN(O101,K102))</f>
        <v/>
      </c>
      <c r="P102" s="29">
        <f>IF(MONTH(A102)&lt;&gt;MONTH(A101),L102,MIN(P101,L102))</f>
        <v/>
      </c>
      <c r="Q102" s="29">
        <f>IF(MONTH(A102)&lt;&gt;MONTH(A101),M102,MIN(Q101,M102))</f>
        <v/>
      </c>
      <c r="R102" s="29">
        <f>IF(MONTH(A102)&lt;&gt;MONTH(A101),N102,MIN(R101,N102))</f>
        <v/>
      </c>
    </row>
    <row r="103">
      <c r="A103" s="27">
        <f>A102+1</f>
        <v/>
      </c>
      <c r="B103" s="28">
        <f>Inputs!$B$9*(IF(AND((A103-Inputs!$B$8)&gt;=0,(A103-Inputs!$B$8)&lt;=13),Inputs!$B$16/14,0)+IF(AND((A103-Inputs!$B$8)&gt;=14,(A103-Inputs!$B$8)&lt;=Inputs!$B$35-15),Inputs!$B$18/MAX(1,Inputs!$B$35-28),0)+IF(AND((A103-Inputs!$B$8)&gt;=Inputs!$B$35-14,(A103-Inputs!$B$8)&lt;=Inputs!$B$35-1,(A103-Inputs!$B$8)&gt;=14),Inputs!$B$17/14,0))</f>
        <v/>
      </c>
      <c r="C103" s="29">
        <f>B103*Inputs!$B$10</f>
        <v/>
      </c>
      <c r="D103" s="29">
        <f>SUMIFS(Outflows!$C$5:$C$64,Outflows!$A$5:$A$64,A103)</f>
        <v/>
      </c>
      <c r="E103" s="29">
        <f>IF(ROW()-4-Inputs!$B$24&gt;=1,INDEX($C$5:$C$764,ROW()-4-Inputs!$B$24),0)</f>
        <v/>
      </c>
      <c r="F103" s="29">
        <f>F102+C103</f>
        <v/>
      </c>
      <c r="G103" s="29">
        <f>IF(A103&gt;=Inputs!$B$32,$F$764,MIN(IF(Inputs!$B$28="",1E+15,Inputs!$B$28),(1-Inputs!$B$26)*IF(ROW()-4-Inputs!$B$27&gt;=1,INDEX($F$5:$F$764,ROW()-4-Inputs!$B$27),0)))</f>
        <v/>
      </c>
      <c r="H103" s="29">
        <f>G103-G102</f>
        <v/>
      </c>
      <c r="I103" s="29">
        <f>IF(A103=Inputs!$B$32,$F$764,0)</f>
        <v/>
      </c>
      <c r="J103" s="29">
        <f>CHOOSE(Inputs!$B$37,E103,H103,I103)</f>
        <v/>
      </c>
      <c r="K103" s="29">
        <f>K102+J103-D103</f>
        <v/>
      </c>
      <c r="L103" s="29">
        <f>L102+E103-D103</f>
        <v/>
      </c>
      <c r="M103" s="29">
        <f>M102+H103-D103</f>
        <v/>
      </c>
      <c r="N103" s="29">
        <f>N102+I103-D103</f>
        <v/>
      </c>
      <c r="O103" s="29">
        <f>IF(MONTH(A103)&lt;&gt;MONTH(A102),K103,MIN(O102,K103))</f>
        <v/>
      </c>
      <c r="P103" s="29">
        <f>IF(MONTH(A103)&lt;&gt;MONTH(A102),L103,MIN(P102,L103))</f>
        <v/>
      </c>
      <c r="Q103" s="29">
        <f>IF(MONTH(A103)&lt;&gt;MONTH(A102),M103,MIN(Q102,M103))</f>
        <v/>
      </c>
      <c r="R103" s="29">
        <f>IF(MONTH(A103)&lt;&gt;MONTH(A102),N103,MIN(R102,N103))</f>
        <v/>
      </c>
    </row>
    <row r="104">
      <c r="A104" s="27">
        <f>A103+1</f>
        <v/>
      </c>
      <c r="B104" s="28">
        <f>Inputs!$B$9*(IF(AND((A104-Inputs!$B$8)&gt;=0,(A104-Inputs!$B$8)&lt;=13),Inputs!$B$16/14,0)+IF(AND((A104-Inputs!$B$8)&gt;=14,(A104-Inputs!$B$8)&lt;=Inputs!$B$35-15),Inputs!$B$18/MAX(1,Inputs!$B$35-28),0)+IF(AND((A104-Inputs!$B$8)&gt;=Inputs!$B$35-14,(A104-Inputs!$B$8)&lt;=Inputs!$B$35-1,(A104-Inputs!$B$8)&gt;=14),Inputs!$B$17/14,0))</f>
        <v/>
      </c>
      <c r="C104" s="29">
        <f>B104*Inputs!$B$10</f>
        <v/>
      </c>
      <c r="D104" s="29">
        <f>SUMIFS(Outflows!$C$5:$C$64,Outflows!$A$5:$A$64,A104)</f>
        <v/>
      </c>
      <c r="E104" s="29">
        <f>IF(ROW()-4-Inputs!$B$24&gt;=1,INDEX($C$5:$C$764,ROW()-4-Inputs!$B$24),0)</f>
        <v/>
      </c>
      <c r="F104" s="29">
        <f>F103+C104</f>
        <v/>
      </c>
      <c r="G104" s="29">
        <f>IF(A104&gt;=Inputs!$B$32,$F$764,MIN(IF(Inputs!$B$28="",1E+15,Inputs!$B$28),(1-Inputs!$B$26)*IF(ROW()-4-Inputs!$B$27&gt;=1,INDEX($F$5:$F$764,ROW()-4-Inputs!$B$27),0)))</f>
        <v/>
      </c>
      <c r="H104" s="29">
        <f>G104-G103</f>
        <v/>
      </c>
      <c r="I104" s="29">
        <f>IF(A104=Inputs!$B$32,$F$764,0)</f>
        <v/>
      </c>
      <c r="J104" s="29">
        <f>CHOOSE(Inputs!$B$37,E104,H104,I104)</f>
        <v/>
      </c>
      <c r="K104" s="29">
        <f>K103+J104-D104</f>
        <v/>
      </c>
      <c r="L104" s="29">
        <f>L103+E104-D104</f>
        <v/>
      </c>
      <c r="M104" s="29">
        <f>M103+H104-D104</f>
        <v/>
      </c>
      <c r="N104" s="29">
        <f>N103+I104-D104</f>
        <v/>
      </c>
      <c r="O104" s="29">
        <f>IF(MONTH(A104)&lt;&gt;MONTH(A103),K104,MIN(O103,K104))</f>
        <v/>
      </c>
      <c r="P104" s="29">
        <f>IF(MONTH(A104)&lt;&gt;MONTH(A103),L104,MIN(P103,L104))</f>
        <v/>
      </c>
      <c r="Q104" s="29">
        <f>IF(MONTH(A104)&lt;&gt;MONTH(A103),M104,MIN(Q103,M104))</f>
        <v/>
      </c>
      <c r="R104" s="29">
        <f>IF(MONTH(A104)&lt;&gt;MONTH(A103),N104,MIN(R103,N104))</f>
        <v/>
      </c>
    </row>
    <row r="105">
      <c r="A105" s="27">
        <f>A104+1</f>
        <v/>
      </c>
      <c r="B105" s="28">
        <f>Inputs!$B$9*(IF(AND((A105-Inputs!$B$8)&gt;=0,(A105-Inputs!$B$8)&lt;=13),Inputs!$B$16/14,0)+IF(AND((A105-Inputs!$B$8)&gt;=14,(A105-Inputs!$B$8)&lt;=Inputs!$B$35-15),Inputs!$B$18/MAX(1,Inputs!$B$35-28),0)+IF(AND((A105-Inputs!$B$8)&gt;=Inputs!$B$35-14,(A105-Inputs!$B$8)&lt;=Inputs!$B$35-1,(A105-Inputs!$B$8)&gt;=14),Inputs!$B$17/14,0))</f>
        <v/>
      </c>
      <c r="C105" s="29">
        <f>B105*Inputs!$B$10</f>
        <v/>
      </c>
      <c r="D105" s="29">
        <f>SUMIFS(Outflows!$C$5:$C$64,Outflows!$A$5:$A$64,A105)</f>
        <v/>
      </c>
      <c r="E105" s="29">
        <f>IF(ROW()-4-Inputs!$B$24&gt;=1,INDEX($C$5:$C$764,ROW()-4-Inputs!$B$24),0)</f>
        <v/>
      </c>
      <c r="F105" s="29">
        <f>F104+C105</f>
        <v/>
      </c>
      <c r="G105" s="29">
        <f>IF(A105&gt;=Inputs!$B$32,$F$764,MIN(IF(Inputs!$B$28="",1E+15,Inputs!$B$28),(1-Inputs!$B$26)*IF(ROW()-4-Inputs!$B$27&gt;=1,INDEX($F$5:$F$764,ROW()-4-Inputs!$B$27),0)))</f>
        <v/>
      </c>
      <c r="H105" s="29">
        <f>G105-G104</f>
        <v/>
      </c>
      <c r="I105" s="29">
        <f>IF(A105=Inputs!$B$32,$F$764,0)</f>
        <v/>
      </c>
      <c r="J105" s="29">
        <f>CHOOSE(Inputs!$B$37,E105,H105,I105)</f>
        <v/>
      </c>
      <c r="K105" s="29">
        <f>K104+J105-D105</f>
        <v/>
      </c>
      <c r="L105" s="29">
        <f>L104+E105-D105</f>
        <v/>
      </c>
      <c r="M105" s="29">
        <f>M104+H105-D105</f>
        <v/>
      </c>
      <c r="N105" s="29">
        <f>N104+I105-D105</f>
        <v/>
      </c>
      <c r="O105" s="29">
        <f>IF(MONTH(A105)&lt;&gt;MONTH(A104),K105,MIN(O104,K105))</f>
        <v/>
      </c>
      <c r="P105" s="29">
        <f>IF(MONTH(A105)&lt;&gt;MONTH(A104),L105,MIN(P104,L105))</f>
        <v/>
      </c>
      <c r="Q105" s="29">
        <f>IF(MONTH(A105)&lt;&gt;MONTH(A104),M105,MIN(Q104,M105))</f>
        <v/>
      </c>
      <c r="R105" s="29">
        <f>IF(MONTH(A105)&lt;&gt;MONTH(A104),N105,MIN(R104,N105))</f>
        <v/>
      </c>
    </row>
    <row r="106">
      <c r="A106" s="27">
        <f>A105+1</f>
        <v/>
      </c>
      <c r="B106" s="28">
        <f>Inputs!$B$9*(IF(AND((A106-Inputs!$B$8)&gt;=0,(A106-Inputs!$B$8)&lt;=13),Inputs!$B$16/14,0)+IF(AND((A106-Inputs!$B$8)&gt;=14,(A106-Inputs!$B$8)&lt;=Inputs!$B$35-15),Inputs!$B$18/MAX(1,Inputs!$B$35-28),0)+IF(AND((A106-Inputs!$B$8)&gt;=Inputs!$B$35-14,(A106-Inputs!$B$8)&lt;=Inputs!$B$35-1,(A106-Inputs!$B$8)&gt;=14),Inputs!$B$17/14,0))</f>
        <v/>
      </c>
      <c r="C106" s="29">
        <f>B106*Inputs!$B$10</f>
        <v/>
      </c>
      <c r="D106" s="29">
        <f>SUMIFS(Outflows!$C$5:$C$64,Outflows!$A$5:$A$64,A106)</f>
        <v/>
      </c>
      <c r="E106" s="29">
        <f>IF(ROW()-4-Inputs!$B$24&gt;=1,INDEX($C$5:$C$764,ROW()-4-Inputs!$B$24),0)</f>
        <v/>
      </c>
      <c r="F106" s="29">
        <f>F105+C106</f>
        <v/>
      </c>
      <c r="G106" s="29">
        <f>IF(A106&gt;=Inputs!$B$32,$F$764,MIN(IF(Inputs!$B$28="",1E+15,Inputs!$B$28),(1-Inputs!$B$26)*IF(ROW()-4-Inputs!$B$27&gt;=1,INDEX($F$5:$F$764,ROW()-4-Inputs!$B$27),0)))</f>
        <v/>
      </c>
      <c r="H106" s="29">
        <f>G106-G105</f>
        <v/>
      </c>
      <c r="I106" s="29">
        <f>IF(A106=Inputs!$B$32,$F$764,0)</f>
        <v/>
      </c>
      <c r="J106" s="29">
        <f>CHOOSE(Inputs!$B$37,E106,H106,I106)</f>
        <v/>
      </c>
      <c r="K106" s="29">
        <f>K105+J106-D106</f>
        <v/>
      </c>
      <c r="L106" s="29">
        <f>L105+E106-D106</f>
        <v/>
      </c>
      <c r="M106" s="29">
        <f>M105+H106-D106</f>
        <v/>
      </c>
      <c r="N106" s="29">
        <f>N105+I106-D106</f>
        <v/>
      </c>
      <c r="O106" s="29">
        <f>IF(MONTH(A106)&lt;&gt;MONTH(A105),K106,MIN(O105,K106))</f>
        <v/>
      </c>
      <c r="P106" s="29">
        <f>IF(MONTH(A106)&lt;&gt;MONTH(A105),L106,MIN(P105,L106))</f>
        <v/>
      </c>
      <c r="Q106" s="29">
        <f>IF(MONTH(A106)&lt;&gt;MONTH(A105),M106,MIN(Q105,M106))</f>
        <v/>
      </c>
      <c r="R106" s="29">
        <f>IF(MONTH(A106)&lt;&gt;MONTH(A105),N106,MIN(R105,N106))</f>
        <v/>
      </c>
    </row>
    <row r="107">
      <c r="A107" s="27">
        <f>A106+1</f>
        <v/>
      </c>
      <c r="B107" s="28">
        <f>Inputs!$B$9*(IF(AND((A107-Inputs!$B$8)&gt;=0,(A107-Inputs!$B$8)&lt;=13),Inputs!$B$16/14,0)+IF(AND((A107-Inputs!$B$8)&gt;=14,(A107-Inputs!$B$8)&lt;=Inputs!$B$35-15),Inputs!$B$18/MAX(1,Inputs!$B$35-28),0)+IF(AND((A107-Inputs!$B$8)&gt;=Inputs!$B$35-14,(A107-Inputs!$B$8)&lt;=Inputs!$B$35-1,(A107-Inputs!$B$8)&gt;=14),Inputs!$B$17/14,0))</f>
        <v/>
      </c>
      <c r="C107" s="29">
        <f>B107*Inputs!$B$10</f>
        <v/>
      </c>
      <c r="D107" s="29">
        <f>SUMIFS(Outflows!$C$5:$C$64,Outflows!$A$5:$A$64,A107)</f>
        <v/>
      </c>
      <c r="E107" s="29">
        <f>IF(ROW()-4-Inputs!$B$24&gt;=1,INDEX($C$5:$C$764,ROW()-4-Inputs!$B$24),0)</f>
        <v/>
      </c>
      <c r="F107" s="29">
        <f>F106+C107</f>
        <v/>
      </c>
      <c r="G107" s="29">
        <f>IF(A107&gt;=Inputs!$B$32,$F$764,MIN(IF(Inputs!$B$28="",1E+15,Inputs!$B$28),(1-Inputs!$B$26)*IF(ROW()-4-Inputs!$B$27&gt;=1,INDEX($F$5:$F$764,ROW()-4-Inputs!$B$27),0)))</f>
        <v/>
      </c>
      <c r="H107" s="29">
        <f>G107-G106</f>
        <v/>
      </c>
      <c r="I107" s="29">
        <f>IF(A107=Inputs!$B$32,$F$764,0)</f>
        <v/>
      </c>
      <c r="J107" s="29">
        <f>CHOOSE(Inputs!$B$37,E107,H107,I107)</f>
        <v/>
      </c>
      <c r="K107" s="29">
        <f>K106+J107-D107</f>
        <v/>
      </c>
      <c r="L107" s="29">
        <f>L106+E107-D107</f>
        <v/>
      </c>
      <c r="M107" s="29">
        <f>M106+H107-D107</f>
        <v/>
      </c>
      <c r="N107" s="29">
        <f>N106+I107-D107</f>
        <v/>
      </c>
      <c r="O107" s="29">
        <f>IF(MONTH(A107)&lt;&gt;MONTH(A106),K107,MIN(O106,K107))</f>
        <v/>
      </c>
      <c r="P107" s="29">
        <f>IF(MONTH(A107)&lt;&gt;MONTH(A106),L107,MIN(P106,L107))</f>
        <v/>
      </c>
      <c r="Q107" s="29">
        <f>IF(MONTH(A107)&lt;&gt;MONTH(A106),M107,MIN(Q106,M107))</f>
        <v/>
      </c>
      <c r="R107" s="29">
        <f>IF(MONTH(A107)&lt;&gt;MONTH(A106),N107,MIN(R106,N107))</f>
        <v/>
      </c>
    </row>
    <row r="108">
      <c r="A108" s="27">
        <f>A107+1</f>
        <v/>
      </c>
      <c r="B108" s="28">
        <f>Inputs!$B$9*(IF(AND((A108-Inputs!$B$8)&gt;=0,(A108-Inputs!$B$8)&lt;=13),Inputs!$B$16/14,0)+IF(AND((A108-Inputs!$B$8)&gt;=14,(A108-Inputs!$B$8)&lt;=Inputs!$B$35-15),Inputs!$B$18/MAX(1,Inputs!$B$35-28),0)+IF(AND((A108-Inputs!$B$8)&gt;=Inputs!$B$35-14,(A108-Inputs!$B$8)&lt;=Inputs!$B$35-1,(A108-Inputs!$B$8)&gt;=14),Inputs!$B$17/14,0))</f>
        <v/>
      </c>
      <c r="C108" s="29">
        <f>B108*Inputs!$B$10</f>
        <v/>
      </c>
      <c r="D108" s="29">
        <f>SUMIFS(Outflows!$C$5:$C$64,Outflows!$A$5:$A$64,A108)</f>
        <v/>
      </c>
      <c r="E108" s="29">
        <f>IF(ROW()-4-Inputs!$B$24&gt;=1,INDEX($C$5:$C$764,ROW()-4-Inputs!$B$24),0)</f>
        <v/>
      </c>
      <c r="F108" s="29">
        <f>F107+C108</f>
        <v/>
      </c>
      <c r="G108" s="29">
        <f>IF(A108&gt;=Inputs!$B$32,$F$764,MIN(IF(Inputs!$B$28="",1E+15,Inputs!$B$28),(1-Inputs!$B$26)*IF(ROW()-4-Inputs!$B$27&gt;=1,INDEX($F$5:$F$764,ROW()-4-Inputs!$B$27),0)))</f>
        <v/>
      </c>
      <c r="H108" s="29">
        <f>G108-G107</f>
        <v/>
      </c>
      <c r="I108" s="29">
        <f>IF(A108=Inputs!$B$32,$F$764,0)</f>
        <v/>
      </c>
      <c r="J108" s="29">
        <f>CHOOSE(Inputs!$B$37,E108,H108,I108)</f>
        <v/>
      </c>
      <c r="K108" s="29">
        <f>K107+J108-D108</f>
        <v/>
      </c>
      <c r="L108" s="29">
        <f>L107+E108-D108</f>
        <v/>
      </c>
      <c r="M108" s="29">
        <f>M107+H108-D108</f>
        <v/>
      </c>
      <c r="N108" s="29">
        <f>N107+I108-D108</f>
        <v/>
      </c>
      <c r="O108" s="29">
        <f>IF(MONTH(A108)&lt;&gt;MONTH(A107),K108,MIN(O107,K108))</f>
        <v/>
      </c>
      <c r="P108" s="29">
        <f>IF(MONTH(A108)&lt;&gt;MONTH(A107),L108,MIN(P107,L108))</f>
        <v/>
      </c>
      <c r="Q108" s="29">
        <f>IF(MONTH(A108)&lt;&gt;MONTH(A107),M108,MIN(Q107,M108))</f>
        <v/>
      </c>
      <c r="R108" s="29">
        <f>IF(MONTH(A108)&lt;&gt;MONTH(A107),N108,MIN(R107,N108))</f>
        <v/>
      </c>
    </row>
    <row r="109">
      <c r="A109" s="27">
        <f>A108+1</f>
        <v/>
      </c>
      <c r="B109" s="28">
        <f>Inputs!$B$9*(IF(AND((A109-Inputs!$B$8)&gt;=0,(A109-Inputs!$B$8)&lt;=13),Inputs!$B$16/14,0)+IF(AND((A109-Inputs!$B$8)&gt;=14,(A109-Inputs!$B$8)&lt;=Inputs!$B$35-15),Inputs!$B$18/MAX(1,Inputs!$B$35-28),0)+IF(AND((A109-Inputs!$B$8)&gt;=Inputs!$B$35-14,(A109-Inputs!$B$8)&lt;=Inputs!$B$35-1,(A109-Inputs!$B$8)&gt;=14),Inputs!$B$17/14,0))</f>
        <v/>
      </c>
      <c r="C109" s="29">
        <f>B109*Inputs!$B$10</f>
        <v/>
      </c>
      <c r="D109" s="29">
        <f>SUMIFS(Outflows!$C$5:$C$64,Outflows!$A$5:$A$64,A109)</f>
        <v/>
      </c>
      <c r="E109" s="29">
        <f>IF(ROW()-4-Inputs!$B$24&gt;=1,INDEX($C$5:$C$764,ROW()-4-Inputs!$B$24),0)</f>
        <v/>
      </c>
      <c r="F109" s="29">
        <f>F108+C109</f>
        <v/>
      </c>
      <c r="G109" s="29">
        <f>IF(A109&gt;=Inputs!$B$32,$F$764,MIN(IF(Inputs!$B$28="",1E+15,Inputs!$B$28),(1-Inputs!$B$26)*IF(ROW()-4-Inputs!$B$27&gt;=1,INDEX($F$5:$F$764,ROW()-4-Inputs!$B$27),0)))</f>
        <v/>
      </c>
      <c r="H109" s="29">
        <f>G109-G108</f>
        <v/>
      </c>
      <c r="I109" s="29">
        <f>IF(A109=Inputs!$B$32,$F$764,0)</f>
        <v/>
      </c>
      <c r="J109" s="29">
        <f>CHOOSE(Inputs!$B$37,E109,H109,I109)</f>
        <v/>
      </c>
      <c r="K109" s="29">
        <f>K108+J109-D109</f>
        <v/>
      </c>
      <c r="L109" s="29">
        <f>L108+E109-D109</f>
        <v/>
      </c>
      <c r="M109" s="29">
        <f>M108+H109-D109</f>
        <v/>
      </c>
      <c r="N109" s="29">
        <f>N108+I109-D109</f>
        <v/>
      </c>
      <c r="O109" s="29">
        <f>IF(MONTH(A109)&lt;&gt;MONTH(A108),K109,MIN(O108,K109))</f>
        <v/>
      </c>
      <c r="P109" s="29">
        <f>IF(MONTH(A109)&lt;&gt;MONTH(A108),L109,MIN(P108,L109))</f>
        <v/>
      </c>
      <c r="Q109" s="29">
        <f>IF(MONTH(A109)&lt;&gt;MONTH(A108),M109,MIN(Q108,M109))</f>
        <v/>
      </c>
      <c r="R109" s="29">
        <f>IF(MONTH(A109)&lt;&gt;MONTH(A108),N109,MIN(R108,N109))</f>
        <v/>
      </c>
    </row>
    <row r="110">
      <c r="A110" s="27">
        <f>A109+1</f>
        <v/>
      </c>
      <c r="B110" s="28">
        <f>Inputs!$B$9*(IF(AND((A110-Inputs!$B$8)&gt;=0,(A110-Inputs!$B$8)&lt;=13),Inputs!$B$16/14,0)+IF(AND((A110-Inputs!$B$8)&gt;=14,(A110-Inputs!$B$8)&lt;=Inputs!$B$35-15),Inputs!$B$18/MAX(1,Inputs!$B$35-28),0)+IF(AND((A110-Inputs!$B$8)&gt;=Inputs!$B$35-14,(A110-Inputs!$B$8)&lt;=Inputs!$B$35-1,(A110-Inputs!$B$8)&gt;=14),Inputs!$B$17/14,0))</f>
        <v/>
      </c>
      <c r="C110" s="29">
        <f>B110*Inputs!$B$10</f>
        <v/>
      </c>
      <c r="D110" s="29">
        <f>SUMIFS(Outflows!$C$5:$C$64,Outflows!$A$5:$A$64,A110)</f>
        <v/>
      </c>
      <c r="E110" s="29">
        <f>IF(ROW()-4-Inputs!$B$24&gt;=1,INDEX($C$5:$C$764,ROW()-4-Inputs!$B$24),0)</f>
        <v/>
      </c>
      <c r="F110" s="29">
        <f>F109+C110</f>
        <v/>
      </c>
      <c r="G110" s="29">
        <f>IF(A110&gt;=Inputs!$B$32,$F$764,MIN(IF(Inputs!$B$28="",1E+15,Inputs!$B$28),(1-Inputs!$B$26)*IF(ROW()-4-Inputs!$B$27&gt;=1,INDEX($F$5:$F$764,ROW()-4-Inputs!$B$27),0)))</f>
        <v/>
      </c>
      <c r="H110" s="29">
        <f>G110-G109</f>
        <v/>
      </c>
      <c r="I110" s="29">
        <f>IF(A110=Inputs!$B$32,$F$764,0)</f>
        <v/>
      </c>
      <c r="J110" s="29">
        <f>CHOOSE(Inputs!$B$37,E110,H110,I110)</f>
        <v/>
      </c>
      <c r="K110" s="29">
        <f>K109+J110-D110</f>
        <v/>
      </c>
      <c r="L110" s="29">
        <f>L109+E110-D110</f>
        <v/>
      </c>
      <c r="M110" s="29">
        <f>M109+H110-D110</f>
        <v/>
      </c>
      <c r="N110" s="29">
        <f>N109+I110-D110</f>
        <v/>
      </c>
      <c r="O110" s="29">
        <f>IF(MONTH(A110)&lt;&gt;MONTH(A109),K110,MIN(O109,K110))</f>
        <v/>
      </c>
      <c r="P110" s="29">
        <f>IF(MONTH(A110)&lt;&gt;MONTH(A109),L110,MIN(P109,L110))</f>
        <v/>
      </c>
      <c r="Q110" s="29">
        <f>IF(MONTH(A110)&lt;&gt;MONTH(A109),M110,MIN(Q109,M110))</f>
        <v/>
      </c>
      <c r="R110" s="29">
        <f>IF(MONTH(A110)&lt;&gt;MONTH(A109),N110,MIN(R109,N110))</f>
        <v/>
      </c>
    </row>
    <row r="111">
      <c r="A111" s="27">
        <f>A110+1</f>
        <v/>
      </c>
      <c r="B111" s="28">
        <f>Inputs!$B$9*(IF(AND((A111-Inputs!$B$8)&gt;=0,(A111-Inputs!$B$8)&lt;=13),Inputs!$B$16/14,0)+IF(AND((A111-Inputs!$B$8)&gt;=14,(A111-Inputs!$B$8)&lt;=Inputs!$B$35-15),Inputs!$B$18/MAX(1,Inputs!$B$35-28),0)+IF(AND((A111-Inputs!$B$8)&gt;=Inputs!$B$35-14,(A111-Inputs!$B$8)&lt;=Inputs!$B$35-1,(A111-Inputs!$B$8)&gt;=14),Inputs!$B$17/14,0))</f>
        <v/>
      </c>
      <c r="C111" s="29">
        <f>B111*Inputs!$B$10</f>
        <v/>
      </c>
      <c r="D111" s="29">
        <f>SUMIFS(Outflows!$C$5:$C$64,Outflows!$A$5:$A$64,A111)</f>
        <v/>
      </c>
      <c r="E111" s="29">
        <f>IF(ROW()-4-Inputs!$B$24&gt;=1,INDEX($C$5:$C$764,ROW()-4-Inputs!$B$24),0)</f>
        <v/>
      </c>
      <c r="F111" s="29">
        <f>F110+C111</f>
        <v/>
      </c>
      <c r="G111" s="29">
        <f>IF(A111&gt;=Inputs!$B$32,$F$764,MIN(IF(Inputs!$B$28="",1E+15,Inputs!$B$28),(1-Inputs!$B$26)*IF(ROW()-4-Inputs!$B$27&gt;=1,INDEX($F$5:$F$764,ROW()-4-Inputs!$B$27),0)))</f>
        <v/>
      </c>
      <c r="H111" s="29">
        <f>G111-G110</f>
        <v/>
      </c>
      <c r="I111" s="29">
        <f>IF(A111=Inputs!$B$32,$F$764,0)</f>
        <v/>
      </c>
      <c r="J111" s="29">
        <f>CHOOSE(Inputs!$B$37,E111,H111,I111)</f>
        <v/>
      </c>
      <c r="K111" s="29">
        <f>K110+J111-D111</f>
        <v/>
      </c>
      <c r="L111" s="29">
        <f>L110+E111-D111</f>
        <v/>
      </c>
      <c r="M111" s="29">
        <f>M110+H111-D111</f>
        <v/>
      </c>
      <c r="N111" s="29">
        <f>N110+I111-D111</f>
        <v/>
      </c>
      <c r="O111" s="29">
        <f>IF(MONTH(A111)&lt;&gt;MONTH(A110),K111,MIN(O110,K111))</f>
        <v/>
      </c>
      <c r="P111" s="29">
        <f>IF(MONTH(A111)&lt;&gt;MONTH(A110),L111,MIN(P110,L111))</f>
        <v/>
      </c>
      <c r="Q111" s="29">
        <f>IF(MONTH(A111)&lt;&gt;MONTH(A110),M111,MIN(Q110,M111))</f>
        <v/>
      </c>
      <c r="R111" s="29">
        <f>IF(MONTH(A111)&lt;&gt;MONTH(A110),N111,MIN(R110,N111))</f>
        <v/>
      </c>
    </row>
    <row r="112">
      <c r="A112" s="27">
        <f>A111+1</f>
        <v/>
      </c>
      <c r="B112" s="28">
        <f>Inputs!$B$9*(IF(AND((A112-Inputs!$B$8)&gt;=0,(A112-Inputs!$B$8)&lt;=13),Inputs!$B$16/14,0)+IF(AND((A112-Inputs!$B$8)&gt;=14,(A112-Inputs!$B$8)&lt;=Inputs!$B$35-15),Inputs!$B$18/MAX(1,Inputs!$B$35-28),0)+IF(AND((A112-Inputs!$B$8)&gt;=Inputs!$B$35-14,(A112-Inputs!$B$8)&lt;=Inputs!$B$35-1,(A112-Inputs!$B$8)&gt;=14),Inputs!$B$17/14,0))</f>
        <v/>
      </c>
      <c r="C112" s="29">
        <f>B112*Inputs!$B$10</f>
        <v/>
      </c>
      <c r="D112" s="29">
        <f>SUMIFS(Outflows!$C$5:$C$64,Outflows!$A$5:$A$64,A112)</f>
        <v/>
      </c>
      <c r="E112" s="29">
        <f>IF(ROW()-4-Inputs!$B$24&gt;=1,INDEX($C$5:$C$764,ROW()-4-Inputs!$B$24),0)</f>
        <v/>
      </c>
      <c r="F112" s="29">
        <f>F111+C112</f>
        <v/>
      </c>
      <c r="G112" s="29">
        <f>IF(A112&gt;=Inputs!$B$32,$F$764,MIN(IF(Inputs!$B$28="",1E+15,Inputs!$B$28),(1-Inputs!$B$26)*IF(ROW()-4-Inputs!$B$27&gt;=1,INDEX($F$5:$F$764,ROW()-4-Inputs!$B$27),0)))</f>
        <v/>
      </c>
      <c r="H112" s="29">
        <f>G112-G111</f>
        <v/>
      </c>
      <c r="I112" s="29">
        <f>IF(A112=Inputs!$B$32,$F$764,0)</f>
        <v/>
      </c>
      <c r="J112" s="29">
        <f>CHOOSE(Inputs!$B$37,E112,H112,I112)</f>
        <v/>
      </c>
      <c r="K112" s="29">
        <f>K111+J112-D112</f>
        <v/>
      </c>
      <c r="L112" s="29">
        <f>L111+E112-D112</f>
        <v/>
      </c>
      <c r="M112" s="29">
        <f>M111+H112-D112</f>
        <v/>
      </c>
      <c r="N112" s="29">
        <f>N111+I112-D112</f>
        <v/>
      </c>
      <c r="O112" s="29">
        <f>IF(MONTH(A112)&lt;&gt;MONTH(A111),K112,MIN(O111,K112))</f>
        <v/>
      </c>
      <c r="P112" s="29">
        <f>IF(MONTH(A112)&lt;&gt;MONTH(A111),L112,MIN(P111,L112))</f>
        <v/>
      </c>
      <c r="Q112" s="29">
        <f>IF(MONTH(A112)&lt;&gt;MONTH(A111),M112,MIN(Q111,M112))</f>
        <v/>
      </c>
      <c r="R112" s="29">
        <f>IF(MONTH(A112)&lt;&gt;MONTH(A111),N112,MIN(R111,N112))</f>
        <v/>
      </c>
    </row>
    <row r="113">
      <c r="A113" s="27">
        <f>A112+1</f>
        <v/>
      </c>
      <c r="B113" s="28">
        <f>Inputs!$B$9*(IF(AND((A113-Inputs!$B$8)&gt;=0,(A113-Inputs!$B$8)&lt;=13),Inputs!$B$16/14,0)+IF(AND((A113-Inputs!$B$8)&gt;=14,(A113-Inputs!$B$8)&lt;=Inputs!$B$35-15),Inputs!$B$18/MAX(1,Inputs!$B$35-28),0)+IF(AND((A113-Inputs!$B$8)&gt;=Inputs!$B$35-14,(A113-Inputs!$B$8)&lt;=Inputs!$B$35-1,(A113-Inputs!$B$8)&gt;=14),Inputs!$B$17/14,0))</f>
        <v/>
      </c>
      <c r="C113" s="29">
        <f>B113*Inputs!$B$10</f>
        <v/>
      </c>
      <c r="D113" s="29">
        <f>SUMIFS(Outflows!$C$5:$C$64,Outflows!$A$5:$A$64,A113)</f>
        <v/>
      </c>
      <c r="E113" s="29">
        <f>IF(ROW()-4-Inputs!$B$24&gt;=1,INDEX($C$5:$C$764,ROW()-4-Inputs!$B$24),0)</f>
        <v/>
      </c>
      <c r="F113" s="29">
        <f>F112+C113</f>
        <v/>
      </c>
      <c r="G113" s="29">
        <f>IF(A113&gt;=Inputs!$B$32,$F$764,MIN(IF(Inputs!$B$28="",1E+15,Inputs!$B$28),(1-Inputs!$B$26)*IF(ROW()-4-Inputs!$B$27&gt;=1,INDEX($F$5:$F$764,ROW()-4-Inputs!$B$27),0)))</f>
        <v/>
      </c>
      <c r="H113" s="29">
        <f>G113-G112</f>
        <v/>
      </c>
      <c r="I113" s="29">
        <f>IF(A113=Inputs!$B$32,$F$764,0)</f>
        <v/>
      </c>
      <c r="J113" s="29">
        <f>CHOOSE(Inputs!$B$37,E113,H113,I113)</f>
        <v/>
      </c>
      <c r="K113" s="29">
        <f>K112+J113-D113</f>
        <v/>
      </c>
      <c r="L113" s="29">
        <f>L112+E113-D113</f>
        <v/>
      </c>
      <c r="M113" s="29">
        <f>M112+H113-D113</f>
        <v/>
      </c>
      <c r="N113" s="29">
        <f>N112+I113-D113</f>
        <v/>
      </c>
      <c r="O113" s="29">
        <f>IF(MONTH(A113)&lt;&gt;MONTH(A112),K113,MIN(O112,K113))</f>
        <v/>
      </c>
      <c r="P113" s="29">
        <f>IF(MONTH(A113)&lt;&gt;MONTH(A112),L113,MIN(P112,L113))</f>
        <v/>
      </c>
      <c r="Q113" s="29">
        <f>IF(MONTH(A113)&lt;&gt;MONTH(A112),M113,MIN(Q112,M113))</f>
        <v/>
      </c>
      <c r="R113" s="29">
        <f>IF(MONTH(A113)&lt;&gt;MONTH(A112),N113,MIN(R112,N113))</f>
        <v/>
      </c>
    </row>
    <row r="114">
      <c r="A114" s="27">
        <f>A113+1</f>
        <v/>
      </c>
      <c r="B114" s="28">
        <f>Inputs!$B$9*(IF(AND((A114-Inputs!$B$8)&gt;=0,(A114-Inputs!$B$8)&lt;=13),Inputs!$B$16/14,0)+IF(AND((A114-Inputs!$B$8)&gt;=14,(A114-Inputs!$B$8)&lt;=Inputs!$B$35-15),Inputs!$B$18/MAX(1,Inputs!$B$35-28),0)+IF(AND((A114-Inputs!$B$8)&gt;=Inputs!$B$35-14,(A114-Inputs!$B$8)&lt;=Inputs!$B$35-1,(A114-Inputs!$B$8)&gt;=14),Inputs!$B$17/14,0))</f>
        <v/>
      </c>
      <c r="C114" s="29">
        <f>B114*Inputs!$B$10</f>
        <v/>
      </c>
      <c r="D114" s="29">
        <f>SUMIFS(Outflows!$C$5:$C$64,Outflows!$A$5:$A$64,A114)</f>
        <v/>
      </c>
      <c r="E114" s="29">
        <f>IF(ROW()-4-Inputs!$B$24&gt;=1,INDEX($C$5:$C$764,ROW()-4-Inputs!$B$24),0)</f>
        <v/>
      </c>
      <c r="F114" s="29">
        <f>F113+C114</f>
        <v/>
      </c>
      <c r="G114" s="29">
        <f>IF(A114&gt;=Inputs!$B$32,$F$764,MIN(IF(Inputs!$B$28="",1E+15,Inputs!$B$28),(1-Inputs!$B$26)*IF(ROW()-4-Inputs!$B$27&gt;=1,INDEX($F$5:$F$764,ROW()-4-Inputs!$B$27),0)))</f>
        <v/>
      </c>
      <c r="H114" s="29">
        <f>G114-G113</f>
        <v/>
      </c>
      <c r="I114" s="29">
        <f>IF(A114=Inputs!$B$32,$F$764,0)</f>
        <v/>
      </c>
      <c r="J114" s="29">
        <f>CHOOSE(Inputs!$B$37,E114,H114,I114)</f>
        <v/>
      </c>
      <c r="K114" s="29">
        <f>K113+J114-D114</f>
        <v/>
      </c>
      <c r="L114" s="29">
        <f>L113+E114-D114</f>
        <v/>
      </c>
      <c r="M114" s="29">
        <f>M113+H114-D114</f>
        <v/>
      </c>
      <c r="N114" s="29">
        <f>N113+I114-D114</f>
        <v/>
      </c>
      <c r="O114" s="29">
        <f>IF(MONTH(A114)&lt;&gt;MONTH(A113),K114,MIN(O113,K114))</f>
        <v/>
      </c>
      <c r="P114" s="29">
        <f>IF(MONTH(A114)&lt;&gt;MONTH(A113),L114,MIN(P113,L114))</f>
        <v/>
      </c>
      <c r="Q114" s="29">
        <f>IF(MONTH(A114)&lt;&gt;MONTH(A113),M114,MIN(Q113,M114))</f>
        <v/>
      </c>
      <c r="R114" s="29">
        <f>IF(MONTH(A114)&lt;&gt;MONTH(A113),N114,MIN(R113,N114))</f>
        <v/>
      </c>
    </row>
    <row r="115">
      <c r="A115" s="27">
        <f>A114+1</f>
        <v/>
      </c>
      <c r="B115" s="28">
        <f>Inputs!$B$9*(IF(AND((A115-Inputs!$B$8)&gt;=0,(A115-Inputs!$B$8)&lt;=13),Inputs!$B$16/14,0)+IF(AND((A115-Inputs!$B$8)&gt;=14,(A115-Inputs!$B$8)&lt;=Inputs!$B$35-15),Inputs!$B$18/MAX(1,Inputs!$B$35-28),0)+IF(AND((A115-Inputs!$B$8)&gt;=Inputs!$B$35-14,(A115-Inputs!$B$8)&lt;=Inputs!$B$35-1,(A115-Inputs!$B$8)&gt;=14),Inputs!$B$17/14,0))</f>
        <v/>
      </c>
      <c r="C115" s="29">
        <f>B115*Inputs!$B$10</f>
        <v/>
      </c>
      <c r="D115" s="29">
        <f>SUMIFS(Outflows!$C$5:$C$64,Outflows!$A$5:$A$64,A115)</f>
        <v/>
      </c>
      <c r="E115" s="29">
        <f>IF(ROW()-4-Inputs!$B$24&gt;=1,INDEX($C$5:$C$764,ROW()-4-Inputs!$B$24),0)</f>
        <v/>
      </c>
      <c r="F115" s="29">
        <f>F114+C115</f>
        <v/>
      </c>
      <c r="G115" s="29">
        <f>IF(A115&gt;=Inputs!$B$32,$F$764,MIN(IF(Inputs!$B$28="",1E+15,Inputs!$B$28),(1-Inputs!$B$26)*IF(ROW()-4-Inputs!$B$27&gt;=1,INDEX($F$5:$F$764,ROW()-4-Inputs!$B$27),0)))</f>
        <v/>
      </c>
      <c r="H115" s="29">
        <f>G115-G114</f>
        <v/>
      </c>
      <c r="I115" s="29">
        <f>IF(A115=Inputs!$B$32,$F$764,0)</f>
        <v/>
      </c>
      <c r="J115" s="29">
        <f>CHOOSE(Inputs!$B$37,E115,H115,I115)</f>
        <v/>
      </c>
      <c r="K115" s="29">
        <f>K114+J115-D115</f>
        <v/>
      </c>
      <c r="L115" s="29">
        <f>L114+E115-D115</f>
        <v/>
      </c>
      <c r="M115" s="29">
        <f>M114+H115-D115</f>
        <v/>
      </c>
      <c r="N115" s="29">
        <f>N114+I115-D115</f>
        <v/>
      </c>
      <c r="O115" s="29">
        <f>IF(MONTH(A115)&lt;&gt;MONTH(A114),K115,MIN(O114,K115))</f>
        <v/>
      </c>
      <c r="P115" s="29">
        <f>IF(MONTH(A115)&lt;&gt;MONTH(A114),L115,MIN(P114,L115))</f>
        <v/>
      </c>
      <c r="Q115" s="29">
        <f>IF(MONTH(A115)&lt;&gt;MONTH(A114),M115,MIN(Q114,M115))</f>
        <v/>
      </c>
      <c r="R115" s="29">
        <f>IF(MONTH(A115)&lt;&gt;MONTH(A114),N115,MIN(R114,N115))</f>
        <v/>
      </c>
    </row>
    <row r="116">
      <c r="A116" s="27">
        <f>A115+1</f>
        <v/>
      </c>
      <c r="B116" s="28">
        <f>Inputs!$B$9*(IF(AND((A116-Inputs!$B$8)&gt;=0,(A116-Inputs!$B$8)&lt;=13),Inputs!$B$16/14,0)+IF(AND((A116-Inputs!$B$8)&gt;=14,(A116-Inputs!$B$8)&lt;=Inputs!$B$35-15),Inputs!$B$18/MAX(1,Inputs!$B$35-28),0)+IF(AND((A116-Inputs!$B$8)&gt;=Inputs!$B$35-14,(A116-Inputs!$B$8)&lt;=Inputs!$B$35-1,(A116-Inputs!$B$8)&gt;=14),Inputs!$B$17/14,0))</f>
        <v/>
      </c>
      <c r="C116" s="29">
        <f>B116*Inputs!$B$10</f>
        <v/>
      </c>
      <c r="D116" s="29">
        <f>SUMIFS(Outflows!$C$5:$C$64,Outflows!$A$5:$A$64,A116)</f>
        <v/>
      </c>
      <c r="E116" s="29">
        <f>IF(ROW()-4-Inputs!$B$24&gt;=1,INDEX($C$5:$C$764,ROW()-4-Inputs!$B$24),0)</f>
        <v/>
      </c>
      <c r="F116" s="29">
        <f>F115+C116</f>
        <v/>
      </c>
      <c r="G116" s="29">
        <f>IF(A116&gt;=Inputs!$B$32,$F$764,MIN(IF(Inputs!$B$28="",1E+15,Inputs!$B$28),(1-Inputs!$B$26)*IF(ROW()-4-Inputs!$B$27&gt;=1,INDEX($F$5:$F$764,ROW()-4-Inputs!$B$27),0)))</f>
        <v/>
      </c>
      <c r="H116" s="29">
        <f>G116-G115</f>
        <v/>
      </c>
      <c r="I116" s="29">
        <f>IF(A116=Inputs!$B$32,$F$764,0)</f>
        <v/>
      </c>
      <c r="J116" s="29">
        <f>CHOOSE(Inputs!$B$37,E116,H116,I116)</f>
        <v/>
      </c>
      <c r="K116" s="29">
        <f>K115+J116-D116</f>
        <v/>
      </c>
      <c r="L116" s="29">
        <f>L115+E116-D116</f>
        <v/>
      </c>
      <c r="M116" s="29">
        <f>M115+H116-D116</f>
        <v/>
      </c>
      <c r="N116" s="29">
        <f>N115+I116-D116</f>
        <v/>
      </c>
      <c r="O116" s="29">
        <f>IF(MONTH(A116)&lt;&gt;MONTH(A115),K116,MIN(O115,K116))</f>
        <v/>
      </c>
      <c r="P116" s="29">
        <f>IF(MONTH(A116)&lt;&gt;MONTH(A115),L116,MIN(P115,L116))</f>
        <v/>
      </c>
      <c r="Q116" s="29">
        <f>IF(MONTH(A116)&lt;&gt;MONTH(A115),M116,MIN(Q115,M116))</f>
        <v/>
      </c>
      <c r="R116" s="29">
        <f>IF(MONTH(A116)&lt;&gt;MONTH(A115),N116,MIN(R115,N116))</f>
        <v/>
      </c>
    </row>
    <row r="117">
      <c r="A117" s="27">
        <f>A116+1</f>
        <v/>
      </c>
      <c r="B117" s="28">
        <f>Inputs!$B$9*(IF(AND((A117-Inputs!$B$8)&gt;=0,(A117-Inputs!$B$8)&lt;=13),Inputs!$B$16/14,0)+IF(AND((A117-Inputs!$B$8)&gt;=14,(A117-Inputs!$B$8)&lt;=Inputs!$B$35-15),Inputs!$B$18/MAX(1,Inputs!$B$35-28),0)+IF(AND((A117-Inputs!$B$8)&gt;=Inputs!$B$35-14,(A117-Inputs!$B$8)&lt;=Inputs!$B$35-1,(A117-Inputs!$B$8)&gt;=14),Inputs!$B$17/14,0))</f>
        <v/>
      </c>
      <c r="C117" s="29">
        <f>B117*Inputs!$B$10</f>
        <v/>
      </c>
      <c r="D117" s="29">
        <f>SUMIFS(Outflows!$C$5:$C$64,Outflows!$A$5:$A$64,A117)</f>
        <v/>
      </c>
      <c r="E117" s="29">
        <f>IF(ROW()-4-Inputs!$B$24&gt;=1,INDEX($C$5:$C$764,ROW()-4-Inputs!$B$24),0)</f>
        <v/>
      </c>
      <c r="F117" s="29">
        <f>F116+C117</f>
        <v/>
      </c>
      <c r="G117" s="29">
        <f>IF(A117&gt;=Inputs!$B$32,$F$764,MIN(IF(Inputs!$B$28="",1E+15,Inputs!$B$28),(1-Inputs!$B$26)*IF(ROW()-4-Inputs!$B$27&gt;=1,INDEX($F$5:$F$764,ROW()-4-Inputs!$B$27),0)))</f>
        <v/>
      </c>
      <c r="H117" s="29">
        <f>G117-G116</f>
        <v/>
      </c>
      <c r="I117" s="29">
        <f>IF(A117=Inputs!$B$32,$F$764,0)</f>
        <v/>
      </c>
      <c r="J117" s="29">
        <f>CHOOSE(Inputs!$B$37,E117,H117,I117)</f>
        <v/>
      </c>
      <c r="K117" s="29">
        <f>K116+J117-D117</f>
        <v/>
      </c>
      <c r="L117" s="29">
        <f>L116+E117-D117</f>
        <v/>
      </c>
      <c r="M117" s="29">
        <f>M116+H117-D117</f>
        <v/>
      </c>
      <c r="N117" s="29">
        <f>N116+I117-D117</f>
        <v/>
      </c>
      <c r="O117" s="29">
        <f>IF(MONTH(A117)&lt;&gt;MONTH(A116),K117,MIN(O116,K117))</f>
        <v/>
      </c>
      <c r="P117" s="29">
        <f>IF(MONTH(A117)&lt;&gt;MONTH(A116),L117,MIN(P116,L117))</f>
        <v/>
      </c>
      <c r="Q117" s="29">
        <f>IF(MONTH(A117)&lt;&gt;MONTH(A116),M117,MIN(Q116,M117))</f>
        <v/>
      </c>
      <c r="R117" s="29">
        <f>IF(MONTH(A117)&lt;&gt;MONTH(A116),N117,MIN(R116,N117))</f>
        <v/>
      </c>
    </row>
    <row r="118">
      <c r="A118" s="27">
        <f>A117+1</f>
        <v/>
      </c>
      <c r="B118" s="28">
        <f>Inputs!$B$9*(IF(AND((A118-Inputs!$B$8)&gt;=0,(A118-Inputs!$B$8)&lt;=13),Inputs!$B$16/14,0)+IF(AND((A118-Inputs!$B$8)&gt;=14,(A118-Inputs!$B$8)&lt;=Inputs!$B$35-15),Inputs!$B$18/MAX(1,Inputs!$B$35-28),0)+IF(AND((A118-Inputs!$B$8)&gt;=Inputs!$B$35-14,(A118-Inputs!$B$8)&lt;=Inputs!$B$35-1,(A118-Inputs!$B$8)&gt;=14),Inputs!$B$17/14,0))</f>
        <v/>
      </c>
      <c r="C118" s="29">
        <f>B118*Inputs!$B$10</f>
        <v/>
      </c>
      <c r="D118" s="29">
        <f>SUMIFS(Outflows!$C$5:$C$64,Outflows!$A$5:$A$64,A118)</f>
        <v/>
      </c>
      <c r="E118" s="29">
        <f>IF(ROW()-4-Inputs!$B$24&gt;=1,INDEX($C$5:$C$764,ROW()-4-Inputs!$B$24),0)</f>
        <v/>
      </c>
      <c r="F118" s="29">
        <f>F117+C118</f>
        <v/>
      </c>
      <c r="G118" s="29">
        <f>IF(A118&gt;=Inputs!$B$32,$F$764,MIN(IF(Inputs!$B$28="",1E+15,Inputs!$B$28),(1-Inputs!$B$26)*IF(ROW()-4-Inputs!$B$27&gt;=1,INDEX($F$5:$F$764,ROW()-4-Inputs!$B$27),0)))</f>
        <v/>
      </c>
      <c r="H118" s="29">
        <f>G118-G117</f>
        <v/>
      </c>
      <c r="I118" s="29">
        <f>IF(A118=Inputs!$B$32,$F$764,0)</f>
        <v/>
      </c>
      <c r="J118" s="29">
        <f>CHOOSE(Inputs!$B$37,E118,H118,I118)</f>
        <v/>
      </c>
      <c r="K118" s="29">
        <f>K117+J118-D118</f>
        <v/>
      </c>
      <c r="L118" s="29">
        <f>L117+E118-D118</f>
        <v/>
      </c>
      <c r="M118" s="29">
        <f>M117+H118-D118</f>
        <v/>
      </c>
      <c r="N118" s="29">
        <f>N117+I118-D118</f>
        <v/>
      </c>
      <c r="O118" s="29">
        <f>IF(MONTH(A118)&lt;&gt;MONTH(A117),K118,MIN(O117,K118))</f>
        <v/>
      </c>
      <c r="P118" s="29">
        <f>IF(MONTH(A118)&lt;&gt;MONTH(A117),L118,MIN(P117,L118))</f>
        <v/>
      </c>
      <c r="Q118" s="29">
        <f>IF(MONTH(A118)&lt;&gt;MONTH(A117),M118,MIN(Q117,M118))</f>
        <v/>
      </c>
      <c r="R118" s="29">
        <f>IF(MONTH(A118)&lt;&gt;MONTH(A117),N118,MIN(R117,N118))</f>
        <v/>
      </c>
    </row>
    <row r="119">
      <c r="A119" s="27">
        <f>A118+1</f>
        <v/>
      </c>
      <c r="B119" s="28">
        <f>Inputs!$B$9*(IF(AND((A119-Inputs!$B$8)&gt;=0,(A119-Inputs!$B$8)&lt;=13),Inputs!$B$16/14,0)+IF(AND((A119-Inputs!$B$8)&gt;=14,(A119-Inputs!$B$8)&lt;=Inputs!$B$35-15),Inputs!$B$18/MAX(1,Inputs!$B$35-28),0)+IF(AND((A119-Inputs!$B$8)&gt;=Inputs!$B$35-14,(A119-Inputs!$B$8)&lt;=Inputs!$B$35-1,(A119-Inputs!$B$8)&gt;=14),Inputs!$B$17/14,0))</f>
        <v/>
      </c>
      <c r="C119" s="29">
        <f>B119*Inputs!$B$10</f>
        <v/>
      </c>
      <c r="D119" s="29">
        <f>SUMIFS(Outflows!$C$5:$C$64,Outflows!$A$5:$A$64,A119)</f>
        <v/>
      </c>
      <c r="E119" s="29">
        <f>IF(ROW()-4-Inputs!$B$24&gt;=1,INDEX($C$5:$C$764,ROW()-4-Inputs!$B$24),0)</f>
        <v/>
      </c>
      <c r="F119" s="29">
        <f>F118+C119</f>
        <v/>
      </c>
      <c r="G119" s="29">
        <f>IF(A119&gt;=Inputs!$B$32,$F$764,MIN(IF(Inputs!$B$28="",1E+15,Inputs!$B$28),(1-Inputs!$B$26)*IF(ROW()-4-Inputs!$B$27&gt;=1,INDEX($F$5:$F$764,ROW()-4-Inputs!$B$27),0)))</f>
        <v/>
      </c>
      <c r="H119" s="29">
        <f>G119-G118</f>
        <v/>
      </c>
      <c r="I119" s="29">
        <f>IF(A119=Inputs!$B$32,$F$764,0)</f>
        <v/>
      </c>
      <c r="J119" s="29">
        <f>CHOOSE(Inputs!$B$37,E119,H119,I119)</f>
        <v/>
      </c>
      <c r="K119" s="29">
        <f>K118+J119-D119</f>
        <v/>
      </c>
      <c r="L119" s="29">
        <f>L118+E119-D119</f>
        <v/>
      </c>
      <c r="M119" s="29">
        <f>M118+H119-D119</f>
        <v/>
      </c>
      <c r="N119" s="29">
        <f>N118+I119-D119</f>
        <v/>
      </c>
      <c r="O119" s="29">
        <f>IF(MONTH(A119)&lt;&gt;MONTH(A118),K119,MIN(O118,K119))</f>
        <v/>
      </c>
      <c r="P119" s="29">
        <f>IF(MONTH(A119)&lt;&gt;MONTH(A118),L119,MIN(P118,L119))</f>
        <v/>
      </c>
      <c r="Q119" s="29">
        <f>IF(MONTH(A119)&lt;&gt;MONTH(A118),M119,MIN(Q118,M119))</f>
        <v/>
      </c>
      <c r="R119" s="29">
        <f>IF(MONTH(A119)&lt;&gt;MONTH(A118),N119,MIN(R118,N119))</f>
        <v/>
      </c>
    </row>
    <row r="120">
      <c r="A120" s="27">
        <f>A119+1</f>
        <v/>
      </c>
      <c r="B120" s="28">
        <f>Inputs!$B$9*(IF(AND((A120-Inputs!$B$8)&gt;=0,(A120-Inputs!$B$8)&lt;=13),Inputs!$B$16/14,0)+IF(AND((A120-Inputs!$B$8)&gt;=14,(A120-Inputs!$B$8)&lt;=Inputs!$B$35-15),Inputs!$B$18/MAX(1,Inputs!$B$35-28),0)+IF(AND((A120-Inputs!$B$8)&gt;=Inputs!$B$35-14,(A120-Inputs!$B$8)&lt;=Inputs!$B$35-1,(A120-Inputs!$B$8)&gt;=14),Inputs!$B$17/14,0))</f>
        <v/>
      </c>
      <c r="C120" s="29">
        <f>B120*Inputs!$B$10</f>
        <v/>
      </c>
      <c r="D120" s="29">
        <f>SUMIFS(Outflows!$C$5:$C$64,Outflows!$A$5:$A$64,A120)</f>
        <v/>
      </c>
      <c r="E120" s="29">
        <f>IF(ROW()-4-Inputs!$B$24&gt;=1,INDEX($C$5:$C$764,ROW()-4-Inputs!$B$24),0)</f>
        <v/>
      </c>
      <c r="F120" s="29">
        <f>F119+C120</f>
        <v/>
      </c>
      <c r="G120" s="29">
        <f>IF(A120&gt;=Inputs!$B$32,$F$764,MIN(IF(Inputs!$B$28="",1E+15,Inputs!$B$28),(1-Inputs!$B$26)*IF(ROW()-4-Inputs!$B$27&gt;=1,INDEX($F$5:$F$764,ROW()-4-Inputs!$B$27),0)))</f>
        <v/>
      </c>
      <c r="H120" s="29">
        <f>G120-G119</f>
        <v/>
      </c>
      <c r="I120" s="29">
        <f>IF(A120=Inputs!$B$32,$F$764,0)</f>
        <v/>
      </c>
      <c r="J120" s="29">
        <f>CHOOSE(Inputs!$B$37,E120,H120,I120)</f>
        <v/>
      </c>
      <c r="K120" s="29">
        <f>K119+J120-D120</f>
        <v/>
      </c>
      <c r="L120" s="29">
        <f>L119+E120-D120</f>
        <v/>
      </c>
      <c r="M120" s="29">
        <f>M119+H120-D120</f>
        <v/>
      </c>
      <c r="N120" s="29">
        <f>N119+I120-D120</f>
        <v/>
      </c>
      <c r="O120" s="29">
        <f>IF(MONTH(A120)&lt;&gt;MONTH(A119),K120,MIN(O119,K120))</f>
        <v/>
      </c>
      <c r="P120" s="29">
        <f>IF(MONTH(A120)&lt;&gt;MONTH(A119),L120,MIN(P119,L120))</f>
        <v/>
      </c>
      <c r="Q120" s="29">
        <f>IF(MONTH(A120)&lt;&gt;MONTH(A119),M120,MIN(Q119,M120))</f>
        <v/>
      </c>
      <c r="R120" s="29">
        <f>IF(MONTH(A120)&lt;&gt;MONTH(A119),N120,MIN(R119,N120))</f>
        <v/>
      </c>
    </row>
    <row r="121">
      <c r="A121" s="27">
        <f>A120+1</f>
        <v/>
      </c>
      <c r="B121" s="28">
        <f>Inputs!$B$9*(IF(AND((A121-Inputs!$B$8)&gt;=0,(A121-Inputs!$B$8)&lt;=13),Inputs!$B$16/14,0)+IF(AND((A121-Inputs!$B$8)&gt;=14,(A121-Inputs!$B$8)&lt;=Inputs!$B$35-15),Inputs!$B$18/MAX(1,Inputs!$B$35-28),0)+IF(AND((A121-Inputs!$B$8)&gt;=Inputs!$B$35-14,(A121-Inputs!$B$8)&lt;=Inputs!$B$35-1,(A121-Inputs!$B$8)&gt;=14),Inputs!$B$17/14,0))</f>
        <v/>
      </c>
      <c r="C121" s="29">
        <f>B121*Inputs!$B$10</f>
        <v/>
      </c>
      <c r="D121" s="29">
        <f>SUMIFS(Outflows!$C$5:$C$64,Outflows!$A$5:$A$64,A121)</f>
        <v/>
      </c>
      <c r="E121" s="29">
        <f>IF(ROW()-4-Inputs!$B$24&gt;=1,INDEX($C$5:$C$764,ROW()-4-Inputs!$B$24),0)</f>
        <v/>
      </c>
      <c r="F121" s="29">
        <f>F120+C121</f>
        <v/>
      </c>
      <c r="G121" s="29">
        <f>IF(A121&gt;=Inputs!$B$32,$F$764,MIN(IF(Inputs!$B$28="",1E+15,Inputs!$B$28),(1-Inputs!$B$26)*IF(ROW()-4-Inputs!$B$27&gt;=1,INDEX($F$5:$F$764,ROW()-4-Inputs!$B$27),0)))</f>
        <v/>
      </c>
      <c r="H121" s="29">
        <f>G121-G120</f>
        <v/>
      </c>
      <c r="I121" s="29">
        <f>IF(A121=Inputs!$B$32,$F$764,0)</f>
        <v/>
      </c>
      <c r="J121" s="29">
        <f>CHOOSE(Inputs!$B$37,E121,H121,I121)</f>
        <v/>
      </c>
      <c r="K121" s="29">
        <f>K120+J121-D121</f>
        <v/>
      </c>
      <c r="L121" s="29">
        <f>L120+E121-D121</f>
        <v/>
      </c>
      <c r="M121" s="29">
        <f>M120+H121-D121</f>
        <v/>
      </c>
      <c r="N121" s="29">
        <f>N120+I121-D121</f>
        <v/>
      </c>
      <c r="O121" s="29">
        <f>IF(MONTH(A121)&lt;&gt;MONTH(A120),K121,MIN(O120,K121))</f>
        <v/>
      </c>
      <c r="P121" s="29">
        <f>IF(MONTH(A121)&lt;&gt;MONTH(A120),L121,MIN(P120,L121))</f>
        <v/>
      </c>
      <c r="Q121" s="29">
        <f>IF(MONTH(A121)&lt;&gt;MONTH(A120),M121,MIN(Q120,M121))</f>
        <v/>
      </c>
      <c r="R121" s="29">
        <f>IF(MONTH(A121)&lt;&gt;MONTH(A120),N121,MIN(R120,N121))</f>
        <v/>
      </c>
    </row>
    <row r="122">
      <c r="A122" s="27">
        <f>A121+1</f>
        <v/>
      </c>
      <c r="B122" s="28">
        <f>Inputs!$B$9*(IF(AND((A122-Inputs!$B$8)&gt;=0,(A122-Inputs!$B$8)&lt;=13),Inputs!$B$16/14,0)+IF(AND((A122-Inputs!$B$8)&gt;=14,(A122-Inputs!$B$8)&lt;=Inputs!$B$35-15),Inputs!$B$18/MAX(1,Inputs!$B$35-28),0)+IF(AND((A122-Inputs!$B$8)&gt;=Inputs!$B$35-14,(A122-Inputs!$B$8)&lt;=Inputs!$B$35-1,(A122-Inputs!$B$8)&gt;=14),Inputs!$B$17/14,0))</f>
        <v/>
      </c>
      <c r="C122" s="29">
        <f>B122*Inputs!$B$10</f>
        <v/>
      </c>
      <c r="D122" s="29">
        <f>SUMIFS(Outflows!$C$5:$C$64,Outflows!$A$5:$A$64,A122)</f>
        <v/>
      </c>
      <c r="E122" s="29">
        <f>IF(ROW()-4-Inputs!$B$24&gt;=1,INDEX($C$5:$C$764,ROW()-4-Inputs!$B$24),0)</f>
        <v/>
      </c>
      <c r="F122" s="29">
        <f>F121+C122</f>
        <v/>
      </c>
      <c r="G122" s="29">
        <f>IF(A122&gt;=Inputs!$B$32,$F$764,MIN(IF(Inputs!$B$28="",1E+15,Inputs!$B$28),(1-Inputs!$B$26)*IF(ROW()-4-Inputs!$B$27&gt;=1,INDEX($F$5:$F$764,ROW()-4-Inputs!$B$27),0)))</f>
        <v/>
      </c>
      <c r="H122" s="29">
        <f>G122-G121</f>
        <v/>
      </c>
      <c r="I122" s="29">
        <f>IF(A122=Inputs!$B$32,$F$764,0)</f>
        <v/>
      </c>
      <c r="J122" s="29">
        <f>CHOOSE(Inputs!$B$37,E122,H122,I122)</f>
        <v/>
      </c>
      <c r="K122" s="29">
        <f>K121+J122-D122</f>
        <v/>
      </c>
      <c r="L122" s="29">
        <f>L121+E122-D122</f>
        <v/>
      </c>
      <c r="M122" s="29">
        <f>M121+H122-D122</f>
        <v/>
      </c>
      <c r="N122" s="29">
        <f>N121+I122-D122</f>
        <v/>
      </c>
      <c r="O122" s="29">
        <f>IF(MONTH(A122)&lt;&gt;MONTH(A121),K122,MIN(O121,K122))</f>
        <v/>
      </c>
      <c r="P122" s="29">
        <f>IF(MONTH(A122)&lt;&gt;MONTH(A121),L122,MIN(P121,L122))</f>
        <v/>
      </c>
      <c r="Q122" s="29">
        <f>IF(MONTH(A122)&lt;&gt;MONTH(A121),M122,MIN(Q121,M122))</f>
        <v/>
      </c>
      <c r="R122" s="29">
        <f>IF(MONTH(A122)&lt;&gt;MONTH(A121),N122,MIN(R121,N122))</f>
        <v/>
      </c>
    </row>
    <row r="123">
      <c r="A123" s="27">
        <f>A122+1</f>
        <v/>
      </c>
      <c r="B123" s="28">
        <f>Inputs!$B$9*(IF(AND((A123-Inputs!$B$8)&gt;=0,(A123-Inputs!$B$8)&lt;=13),Inputs!$B$16/14,0)+IF(AND((A123-Inputs!$B$8)&gt;=14,(A123-Inputs!$B$8)&lt;=Inputs!$B$35-15),Inputs!$B$18/MAX(1,Inputs!$B$35-28),0)+IF(AND((A123-Inputs!$B$8)&gt;=Inputs!$B$35-14,(A123-Inputs!$B$8)&lt;=Inputs!$B$35-1,(A123-Inputs!$B$8)&gt;=14),Inputs!$B$17/14,0))</f>
        <v/>
      </c>
      <c r="C123" s="29">
        <f>B123*Inputs!$B$10</f>
        <v/>
      </c>
      <c r="D123" s="29">
        <f>SUMIFS(Outflows!$C$5:$C$64,Outflows!$A$5:$A$64,A123)</f>
        <v/>
      </c>
      <c r="E123" s="29">
        <f>IF(ROW()-4-Inputs!$B$24&gt;=1,INDEX($C$5:$C$764,ROW()-4-Inputs!$B$24),0)</f>
        <v/>
      </c>
      <c r="F123" s="29">
        <f>F122+C123</f>
        <v/>
      </c>
      <c r="G123" s="29">
        <f>IF(A123&gt;=Inputs!$B$32,$F$764,MIN(IF(Inputs!$B$28="",1E+15,Inputs!$B$28),(1-Inputs!$B$26)*IF(ROW()-4-Inputs!$B$27&gt;=1,INDEX($F$5:$F$764,ROW()-4-Inputs!$B$27),0)))</f>
        <v/>
      </c>
      <c r="H123" s="29">
        <f>G123-G122</f>
        <v/>
      </c>
      <c r="I123" s="29">
        <f>IF(A123=Inputs!$B$32,$F$764,0)</f>
        <v/>
      </c>
      <c r="J123" s="29">
        <f>CHOOSE(Inputs!$B$37,E123,H123,I123)</f>
        <v/>
      </c>
      <c r="K123" s="29">
        <f>K122+J123-D123</f>
        <v/>
      </c>
      <c r="L123" s="29">
        <f>L122+E123-D123</f>
        <v/>
      </c>
      <c r="M123" s="29">
        <f>M122+H123-D123</f>
        <v/>
      </c>
      <c r="N123" s="29">
        <f>N122+I123-D123</f>
        <v/>
      </c>
      <c r="O123" s="29">
        <f>IF(MONTH(A123)&lt;&gt;MONTH(A122),K123,MIN(O122,K123))</f>
        <v/>
      </c>
      <c r="P123" s="29">
        <f>IF(MONTH(A123)&lt;&gt;MONTH(A122),L123,MIN(P122,L123))</f>
        <v/>
      </c>
      <c r="Q123" s="29">
        <f>IF(MONTH(A123)&lt;&gt;MONTH(A122),M123,MIN(Q122,M123))</f>
        <v/>
      </c>
      <c r="R123" s="29">
        <f>IF(MONTH(A123)&lt;&gt;MONTH(A122),N123,MIN(R122,N123))</f>
        <v/>
      </c>
    </row>
    <row r="124">
      <c r="A124" s="27">
        <f>A123+1</f>
        <v/>
      </c>
      <c r="B124" s="28">
        <f>Inputs!$B$9*(IF(AND((A124-Inputs!$B$8)&gt;=0,(A124-Inputs!$B$8)&lt;=13),Inputs!$B$16/14,0)+IF(AND((A124-Inputs!$B$8)&gt;=14,(A124-Inputs!$B$8)&lt;=Inputs!$B$35-15),Inputs!$B$18/MAX(1,Inputs!$B$35-28),0)+IF(AND((A124-Inputs!$B$8)&gt;=Inputs!$B$35-14,(A124-Inputs!$B$8)&lt;=Inputs!$B$35-1,(A124-Inputs!$B$8)&gt;=14),Inputs!$B$17/14,0))</f>
        <v/>
      </c>
      <c r="C124" s="29">
        <f>B124*Inputs!$B$10</f>
        <v/>
      </c>
      <c r="D124" s="29">
        <f>SUMIFS(Outflows!$C$5:$C$64,Outflows!$A$5:$A$64,A124)</f>
        <v/>
      </c>
      <c r="E124" s="29">
        <f>IF(ROW()-4-Inputs!$B$24&gt;=1,INDEX($C$5:$C$764,ROW()-4-Inputs!$B$24),0)</f>
        <v/>
      </c>
      <c r="F124" s="29">
        <f>F123+C124</f>
        <v/>
      </c>
      <c r="G124" s="29">
        <f>IF(A124&gt;=Inputs!$B$32,$F$764,MIN(IF(Inputs!$B$28="",1E+15,Inputs!$B$28),(1-Inputs!$B$26)*IF(ROW()-4-Inputs!$B$27&gt;=1,INDEX($F$5:$F$764,ROW()-4-Inputs!$B$27),0)))</f>
        <v/>
      </c>
      <c r="H124" s="29">
        <f>G124-G123</f>
        <v/>
      </c>
      <c r="I124" s="29">
        <f>IF(A124=Inputs!$B$32,$F$764,0)</f>
        <v/>
      </c>
      <c r="J124" s="29">
        <f>CHOOSE(Inputs!$B$37,E124,H124,I124)</f>
        <v/>
      </c>
      <c r="K124" s="29">
        <f>K123+J124-D124</f>
        <v/>
      </c>
      <c r="L124" s="29">
        <f>L123+E124-D124</f>
        <v/>
      </c>
      <c r="M124" s="29">
        <f>M123+H124-D124</f>
        <v/>
      </c>
      <c r="N124" s="29">
        <f>N123+I124-D124</f>
        <v/>
      </c>
      <c r="O124" s="29">
        <f>IF(MONTH(A124)&lt;&gt;MONTH(A123),K124,MIN(O123,K124))</f>
        <v/>
      </c>
      <c r="P124" s="29">
        <f>IF(MONTH(A124)&lt;&gt;MONTH(A123),L124,MIN(P123,L124))</f>
        <v/>
      </c>
      <c r="Q124" s="29">
        <f>IF(MONTH(A124)&lt;&gt;MONTH(A123),M124,MIN(Q123,M124))</f>
        <v/>
      </c>
      <c r="R124" s="29">
        <f>IF(MONTH(A124)&lt;&gt;MONTH(A123),N124,MIN(R123,N124))</f>
        <v/>
      </c>
    </row>
    <row r="125">
      <c r="A125" s="27">
        <f>A124+1</f>
        <v/>
      </c>
      <c r="B125" s="28">
        <f>Inputs!$B$9*(IF(AND((A125-Inputs!$B$8)&gt;=0,(A125-Inputs!$B$8)&lt;=13),Inputs!$B$16/14,0)+IF(AND((A125-Inputs!$B$8)&gt;=14,(A125-Inputs!$B$8)&lt;=Inputs!$B$35-15),Inputs!$B$18/MAX(1,Inputs!$B$35-28),0)+IF(AND((A125-Inputs!$B$8)&gt;=Inputs!$B$35-14,(A125-Inputs!$B$8)&lt;=Inputs!$B$35-1,(A125-Inputs!$B$8)&gt;=14),Inputs!$B$17/14,0))</f>
        <v/>
      </c>
      <c r="C125" s="29">
        <f>B125*Inputs!$B$10</f>
        <v/>
      </c>
      <c r="D125" s="29">
        <f>SUMIFS(Outflows!$C$5:$C$64,Outflows!$A$5:$A$64,A125)</f>
        <v/>
      </c>
      <c r="E125" s="29">
        <f>IF(ROW()-4-Inputs!$B$24&gt;=1,INDEX($C$5:$C$764,ROW()-4-Inputs!$B$24),0)</f>
        <v/>
      </c>
      <c r="F125" s="29">
        <f>F124+C125</f>
        <v/>
      </c>
      <c r="G125" s="29">
        <f>IF(A125&gt;=Inputs!$B$32,$F$764,MIN(IF(Inputs!$B$28="",1E+15,Inputs!$B$28),(1-Inputs!$B$26)*IF(ROW()-4-Inputs!$B$27&gt;=1,INDEX($F$5:$F$764,ROW()-4-Inputs!$B$27),0)))</f>
        <v/>
      </c>
      <c r="H125" s="29">
        <f>G125-G124</f>
        <v/>
      </c>
      <c r="I125" s="29">
        <f>IF(A125=Inputs!$B$32,$F$764,0)</f>
        <v/>
      </c>
      <c r="J125" s="29">
        <f>CHOOSE(Inputs!$B$37,E125,H125,I125)</f>
        <v/>
      </c>
      <c r="K125" s="29">
        <f>K124+J125-D125</f>
        <v/>
      </c>
      <c r="L125" s="29">
        <f>L124+E125-D125</f>
        <v/>
      </c>
      <c r="M125" s="29">
        <f>M124+H125-D125</f>
        <v/>
      </c>
      <c r="N125" s="29">
        <f>N124+I125-D125</f>
        <v/>
      </c>
      <c r="O125" s="29">
        <f>IF(MONTH(A125)&lt;&gt;MONTH(A124),K125,MIN(O124,K125))</f>
        <v/>
      </c>
      <c r="P125" s="29">
        <f>IF(MONTH(A125)&lt;&gt;MONTH(A124),L125,MIN(P124,L125))</f>
        <v/>
      </c>
      <c r="Q125" s="29">
        <f>IF(MONTH(A125)&lt;&gt;MONTH(A124),M125,MIN(Q124,M125))</f>
        <v/>
      </c>
      <c r="R125" s="29">
        <f>IF(MONTH(A125)&lt;&gt;MONTH(A124),N125,MIN(R124,N125))</f>
        <v/>
      </c>
    </row>
    <row r="126">
      <c r="A126" s="27">
        <f>A125+1</f>
        <v/>
      </c>
      <c r="B126" s="28">
        <f>Inputs!$B$9*(IF(AND((A126-Inputs!$B$8)&gt;=0,(A126-Inputs!$B$8)&lt;=13),Inputs!$B$16/14,0)+IF(AND((A126-Inputs!$B$8)&gt;=14,(A126-Inputs!$B$8)&lt;=Inputs!$B$35-15),Inputs!$B$18/MAX(1,Inputs!$B$35-28),0)+IF(AND((A126-Inputs!$B$8)&gt;=Inputs!$B$35-14,(A126-Inputs!$B$8)&lt;=Inputs!$B$35-1,(A126-Inputs!$B$8)&gt;=14),Inputs!$B$17/14,0))</f>
        <v/>
      </c>
      <c r="C126" s="29">
        <f>B126*Inputs!$B$10</f>
        <v/>
      </c>
      <c r="D126" s="29">
        <f>SUMIFS(Outflows!$C$5:$C$64,Outflows!$A$5:$A$64,A126)</f>
        <v/>
      </c>
      <c r="E126" s="29">
        <f>IF(ROW()-4-Inputs!$B$24&gt;=1,INDEX($C$5:$C$764,ROW()-4-Inputs!$B$24),0)</f>
        <v/>
      </c>
      <c r="F126" s="29">
        <f>F125+C126</f>
        <v/>
      </c>
      <c r="G126" s="29">
        <f>IF(A126&gt;=Inputs!$B$32,$F$764,MIN(IF(Inputs!$B$28="",1E+15,Inputs!$B$28),(1-Inputs!$B$26)*IF(ROW()-4-Inputs!$B$27&gt;=1,INDEX($F$5:$F$764,ROW()-4-Inputs!$B$27),0)))</f>
        <v/>
      </c>
      <c r="H126" s="29">
        <f>G126-G125</f>
        <v/>
      </c>
      <c r="I126" s="29">
        <f>IF(A126=Inputs!$B$32,$F$764,0)</f>
        <v/>
      </c>
      <c r="J126" s="29">
        <f>CHOOSE(Inputs!$B$37,E126,H126,I126)</f>
        <v/>
      </c>
      <c r="K126" s="29">
        <f>K125+J126-D126</f>
        <v/>
      </c>
      <c r="L126" s="29">
        <f>L125+E126-D126</f>
        <v/>
      </c>
      <c r="M126" s="29">
        <f>M125+H126-D126</f>
        <v/>
      </c>
      <c r="N126" s="29">
        <f>N125+I126-D126</f>
        <v/>
      </c>
      <c r="O126" s="29">
        <f>IF(MONTH(A126)&lt;&gt;MONTH(A125),K126,MIN(O125,K126))</f>
        <v/>
      </c>
      <c r="P126" s="29">
        <f>IF(MONTH(A126)&lt;&gt;MONTH(A125),L126,MIN(P125,L126))</f>
        <v/>
      </c>
      <c r="Q126" s="29">
        <f>IF(MONTH(A126)&lt;&gt;MONTH(A125),M126,MIN(Q125,M126))</f>
        <v/>
      </c>
      <c r="R126" s="29">
        <f>IF(MONTH(A126)&lt;&gt;MONTH(A125),N126,MIN(R125,N126))</f>
        <v/>
      </c>
    </row>
    <row r="127">
      <c r="A127" s="27">
        <f>A126+1</f>
        <v/>
      </c>
      <c r="B127" s="28">
        <f>Inputs!$B$9*(IF(AND((A127-Inputs!$B$8)&gt;=0,(A127-Inputs!$B$8)&lt;=13),Inputs!$B$16/14,0)+IF(AND((A127-Inputs!$B$8)&gt;=14,(A127-Inputs!$B$8)&lt;=Inputs!$B$35-15),Inputs!$B$18/MAX(1,Inputs!$B$35-28),0)+IF(AND((A127-Inputs!$B$8)&gt;=Inputs!$B$35-14,(A127-Inputs!$B$8)&lt;=Inputs!$B$35-1,(A127-Inputs!$B$8)&gt;=14),Inputs!$B$17/14,0))</f>
        <v/>
      </c>
      <c r="C127" s="29">
        <f>B127*Inputs!$B$10</f>
        <v/>
      </c>
      <c r="D127" s="29">
        <f>SUMIFS(Outflows!$C$5:$C$64,Outflows!$A$5:$A$64,A127)</f>
        <v/>
      </c>
      <c r="E127" s="29">
        <f>IF(ROW()-4-Inputs!$B$24&gt;=1,INDEX($C$5:$C$764,ROW()-4-Inputs!$B$24),0)</f>
        <v/>
      </c>
      <c r="F127" s="29">
        <f>F126+C127</f>
        <v/>
      </c>
      <c r="G127" s="29">
        <f>IF(A127&gt;=Inputs!$B$32,$F$764,MIN(IF(Inputs!$B$28="",1E+15,Inputs!$B$28),(1-Inputs!$B$26)*IF(ROW()-4-Inputs!$B$27&gt;=1,INDEX($F$5:$F$764,ROW()-4-Inputs!$B$27),0)))</f>
        <v/>
      </c>
      <c r="H127" s="29">
        <f>G127-G126</f>
        <v/>
      </c>
      <c r="I127" s="29">
        <f>IF(A127=Inputs!$B$32,$F$764,0)</f>
        <v/>
      </c>
      <c r="J127" s="29">
        <f>CHOOSE(Inputs!$B$37,E127,H127,I127)</f>
        <v/>
      </c>
      <c r="K127" s="29">
        <f>K126+J127-D127</f>
        <v/>
      </c>
      <c r="L127" s="29">
        <f>L126+E127-D127</f>
        <v/>
      </c>
      <c r="M127" s="29">
        <f>M126+H127-D127</f>
        <v/>
      </c>
      <c r="N127" s="29">
        <f>N126+I127-D127</f>
        <v/>
      </c>
      <c r="O127" s="29">
        <f>IF(MONTH(A127)&lt;&gt;MONTH(A126),K127,MIN(O126,K127))</f>
        <v/>
      </c>
      <c r="P127" s="29">
        <f>IF(MONTH(A127)&lt;&gt;MONTH(A126),L127,MIN(P126,L127))</f>
        <v/>
      </c>
      <c r="Q127" s="29">
        <f>IF(MONTH(A127)&lt;&gt;MONTH(A126),M127,MIN(Q126,M127))</f>
        <v/>
      </c>
      <c r="R127" s="29">
        <f>IF(MONTH(A127)&lt;&gt;MONTH(A126),N127,MIN(R126,N127))</f>
        <v/>
      </c>
    </row>
    <row r="128">
      <c r="A128" s="27">
        <f>A127+1</f>
        <v/>
      </c>
      <c r="B128" s="28">
        <f>Inputs!$B$9*(IF(AND((A128-Inputs!$B$8)&gt;=0,(A128-Inputs!$B$8)&lt;=13),Inputs!$B$16/14,0)+IF(AND((A128-Inputs!$B$8)&gt;=14,(A128-Inputs!$B$8)&lt;=Inputs!$B$35-15),Inputs!$B$18/MAX(1,Inputs!$B$35-28),0)+IF(AND((A128-Inputs!$B$8)&gt;=Inputs!$B$35-14,(A128-Inputs!$B$8)&lt;=Inputs!$B$35-1,(A128-Inputs!$B$8)&gt;=14),Inputs!$B$17/14,0))</f>
        <v/>
      </c>
      <c r="C128" s="29">
        <f>B128*Inputs!$B$10</f>
        <v/>
      </c>
      <c r="D128" s="29">
        <f>SUMIFS(Outflows!$C$5:$C$64,Outflows!$A$5:$A$64,A128)</f>
        <v/>
      </c>
      <c r="E128" s="29">
        <f>IF(ROW()-4-Inputs!$B$24&gt;=1,INDEX($C$5:$C$764,ROW()-4-Inputs!$B$24),0)</f>
        <v/>
      </c>
      <c r="F128" s="29">
        <f>F127+C128</f>
        <v/>
      </c>
      <c r="G128" s="29">
        <f>IF(A128&gt;=Inputs!$B$32,$F$764,MIN(IF(Inputs!$B$28="",1E+15,Inputs!$B$28),(1-Inputs!$B$26)*IF(ROW()-4-Inputs!$B$27&gt;=1,INDEX($F$5:$F$764,ROW()-4-Inputs!$B$27),0)))</f>
        <v/>
      </c>
      <c r="H128" s="29">
        <f>G128-G127</f>
        <v/>
      </c>
      <c r="I128" s="29">
        <f>IF(A128=Inputs!$B$32,$F$764,0)</f>
        <v/>
      </c>
      <c r="J128" s="29">
        <f>CHOOSE(Inputs!$B$37,E128,H128,I128)</f>
        <v/>
      </c>
      <c r="K128" s="29">
        <f>K127+J128-D128</f>
        <v/>
      </c>
      <c r="L128" s="29">
        <f>L127+E128-D128</f>
        <v/>
      </c>
      <c r="M128" s="29">
        <f>M127+H128-D128</f>
        <v/>
      </c>
      <c r="N128" s="29">
        <f>N127+I128-D128</f>
        <v/>
      </c>
      <c r="O128" s="29">
        <f>IF(MONTH(A128)&lt;&gt;MONTH(A127),K128,MIN(O127,K128))</f>
        <v/>
      </c>
      <c r="P128" s="29">
        <f>IF(MONTH(A128)&lt;&gt;MONTH(A127),L128,MIN(P127,L128))</f>
        <v/>
      </c>
      <c r="Q128" s="29">
        <f>IF(MONTH(A128)&lt;&gt;MONTH(A127),M128,MIN(Q127,M128))</f>
        <v/>
      </c>
      <c r="R128" s="29">
        <f>IF(MONTH(A128)&lt;&gt;MONTH(A127),N128,MIN(R127,N128))</f>
        <v/>
      </c>
    </row>
    <row r="129">
      <c r="A129" s="27">
        <f>A128+1</f>
        <v/>
      </c>
      <c r="B129" s="28">
        <f>Inputs!$B$9*(IF(AND((A129-Inputs!$B$8)&gt;=0,(A129-Inputs!$B$8)&lt;=13),Inputs!$B$16/14,0)+IF(AND((A129-Inputs!$B$8)&gt;=14,(A129-Inputs!$B$8)&lt;=Inputs!$B$35-15),Inputs!$B$18/MAX(1,Inputs!$B$35-28),0)+IF(AND((A129-Inputs!$B$8)&gt;=Inputs!$B$35-14,(A129-Inputs!$B$8)&lt;=Inputs!$B$35-1,(A129-Inputs!$B$8)&gt;=14),Inputs!$B$17/14,0))</f>
        <v/>
      </c>
      <c r="C129" s="29">
        <f>B129*Inputs!$B$10</f>
        <v/>
      </c>
      <c r="D129" s="29">
        <f>SUMIFS(Outflows!$C$5:$C$64,Outflows!$A$5:$A$64,A129)</f>
        <v/>
      </c>
      <c r="E129" s="29">
        <f>IF(ROW()-4-Inputs!$B$24&gt;=1,INDEX($C$5:$C$764,ROW()-4-Inputs!$B$24),0)</f>
        <v/>
      </c>
      <c r="F129" s="29">
        <f>F128+C129</f>
        <v/>
      </c>
      <c r="G129" s="29">
        <f>IF(A129&gt;=Inputs!$B$32,$F$764,MIN(IF(Inputs!$B$28="",1E+15,Inputs!$B$28),(1-Inputs!$B$26)*IF(ROW()-4-Inputs!$B$27&gt;=1,INDEX($F$5:$F$764,ROW()-4-Inputs!$B$27),0)))</f>
        <v/>
      </c>
      <c r="H129" s="29">
        <f>G129-G128</f>
        <v/>
      </c>
      <c r="I129" s="29">
        <f>IF(A129=Inputs!$B$32,$F$764,0)</f>
        <v/>
      </c>
      <c r="J129" s="29">
        <f>CHOOSE(Inputs!$B$37,E129,H129,I129)</f>
        <v/>
      </c>
      <c r="K129" s="29">
        <f>K128+J129-D129</f>
        <v/>
      </c>
      <c r="L129" s="29">
        <f>L128+E129-D129</f>
        <v/>
      </c>
      <c r="M129" s="29">
        <f>M128+H129-D129</f>
        <v/>
      </c>
      <c r="N129" s="29">
        <f>N128+I129-D129</f>
        <v/>
      </c>
      <c r="O129" s="29">
        <f>IF(MONTH(A129)&lt;&gt;MONTH(A128),K129,MIN(O128,K129))</f>
        <v/>
      </c>
      <c r="P129" s="29">
        <f>IF(MONTH(A129)&lt;&gt;MONTH(A128),L129,MIN(P128,L129))</f>
        <v/>
      </c>
      <c r="Q129" s="29">
        <f>IF(MONTH(A129)&lt;&gt;MONTH(A128),M129,MIN(Q128,M129))</f>
        <v/>
      </c>
      <c r="R129" s="29">
        <f>IF(MONTH(A129)&lt;&gt;MONTH(A128),N129,MIN(R128,N129))</f>
        <v/>
      </c>
    </row>
    <row r="130">
      <c r="A130" s="27">
        <f>A129+1</f>
        <v/>
      </c>
      <c r="B130" s="28">
        <f>Inputs!$B$9*(IF(AND((A130-Inputs!$B$8)&gt;=0,(A130-Inputs!$B$8)&lt;=13),Inputs!$B$16/14,0)+IF(AND((A130-Inputs!$B$8)&gt;=14,(A130-Inputs!$B$8)&lt;=Inputs!$B$35-15),Inputs!$B$18/MAX(1,Inputs!$B$35-28),0)+IF(AND((A130-Inputs!$B$8)&gt;=Inputs!$B$35-14,(A130-Inputs!$B$8)&lt;=Inputs!$B$35-1,(A130-Inputs!$B$8)&gt;=14),Inputs!$B$17/14,0))</f>
        <v/>
      </c>
      <c r="C130" s="29">
        <f>B130*Inputs!$B$10</f>
        <v/>
      </c>
      <c r="D130" s="29">
        <f>SUMIFS(Outflows!$C$5:$C$64,Outflows!$A$5:$A$64,A130)</f>
        <v/>
      </c>
      <c r="E130" s="29">
        <f>IF(ROW()-4-Inputs!$B$24&gt;=1,INDEX($C$5:$C$764,ROW()-4-Inputs!$B$24),0)</f>
        <v/>
      </c>
      <c r="F130" s="29">
        <f>F129+C130</f>
        <v/>
      </c>
      <c r="G130" s="29">
        <f>IF(A130&gt;=Inputs!$B$32,$F$764,MIN(IF(Inputs!$B$28="",1E+15,Inputs!$B$28),(1-Inputs!$B$26)*IF(ROW()-4-Inputs!$B$27&gt;=1,INDEX($F$5:$F$764,ROW()-4-Inputs!$B$27),0)))</f>
        <v/>
      </c>
      <c r="H130" s="29">
        <f>G130-G129</f>
        <v/>
      </c>
      <c r="I130" s="29">
        <f>IF(A130=Inputs!$B$32,$F$764,0)</f>
        <v/>
      </c>
      <c r="J130" s="29">
        <f>CHOOSE(Inputs!$B$37,E130,H130,I130)</f>
        <v/>
      </c>
      <c r="K130" s="29">
        <f>K129+J130-D130</f>
        <v/>
      </c>
      <c r="L130" s="29">
        <f>L129+E130-D130</f>
        <v/>
      </c>
      <c r="M130" s="29">
        <f>M129+H130-D130</f>
        <v/>
      </c>
      <c r="N130" s="29">
        <f>N129+I130-D130</f>
        <v/>
      </c>
      <c r="O130" s="29">
        <f>IF(MONTH(A130)&lt;&gt;MONTH(A129),K130,MIN(O129,K130))</f>
        <v/>
      </c>
      <c r="P130" s="29">
        <f>IF(MONTH(A130)&lt;&gt;MONTH(A129),L130,MIN(P129,L130))</f>
        <v/>
      </c>
      <c r="Q130" s="29">
        <f>IF(MONTH(A130)&lt;&gt;MONTH(A129),M130,MIN(Q129,M130))</f>
        <v/>
      </c>
      <c r="R130" s="29">
        <f>IF(MONTH(A130)&lt;&gt;MONTH(A129),N130,MIN(R129,N130))</f>
        <v/>
      </c>
    </row>
    <row r="131">
      <c r="A131" s="27">
        <f>A130+1</f>
        <v/>
      </c>
      <c r="B131" s="28">
        <f>Inputs!$B$9*(IF(AND((A131-Inputs!$B$8)&gt;=0,(A131-Inputs!$B$8)&lt;=13),Inputs!$B$16/14,0)+IF(AND((A131-Inputs!$B$8)&gt;=14,(A131-Inputs!$B$8)&lt;=Inputs!$B$35-15),Inputs!$B$18/MAX(1,Inputs!$B$35-28),0)+IF(AND((A131-Inputs!$B$8)&gt;=Inputs!$B$35-14,(A131-Inputs!$B$8)&lt;=Inputs!$B$35-1,(A131-Inputs!$B$8)&gt;=14),Inputs!$B$17/14,0))</f>
        <v/>
      </c>
      <c r="C131" s="29">
        <f>B131*Inputs!$B$10</f>
        <v/>
      </c>
      <c r="D131" s="29">
        <f>SUMIFS(Outflows!$C$5:$C$64,Outflows!$A$5:$A$64,A131)</f>
        <v/>
      </c>
      <c r="E131" s="29">
        <f>IF(ROW()-4-Inputs!$B$24&gt;=1,INDEX($C$5:$C$764,ROW()-4-Inputs!$B$24),0)</f>
        <v/>
      </c>
      <c r="F131" s="29">
        <f>F130+C131</f>
        <v/>
      </c>
      <c r="G131" s="29">
        <f>IF(A131&gt;=Inputs!$B$32,$F$764,MIN(IF(Inputs!$B$28="",1E+15,Inputs!$B$28),(1-Inputs!$B$26)*IF(ROW()-4-Inputs!$B$27&gt;=1,INDEX($F$5:$F$764,ROW()-4-Inputs!$B$27),0)))</f>
        <v/>
      </c>
      <c r="H131" s="29">
        <f>G131-G130</f>
        <v/>
      </c>
      <c r="I131" s="29">
        <f>IF(A131=Inputs!$B$32,$F$764,0)</f>
        <v/>
      </c>
      <c r="J131" s="29">
        <f>CHOOSE(Inputs!$B$37,E131,H131,I131)</f>
        <v/>
      </c>
      <c r="K131" s="29">
        <f>K130+J131-D131</f>
        <v/>
      </c>
      <c r="L131" s="29">
        <f>L130+E131-D131</f>
        <v/>
      </c>
      <c r="M131" s="29">
        <f>M130+H131-D131</f>
        <v/>
      </c>
      <c r="N131" s="29">
        <f>N130+I131-D131</f>
        <v/>
      </c>
      <c r="O131" s="29">
        <f>IF(MONTH(A131)&lt;&gt;MONTH(A130),K131,MIN(O130,K131))</f>
        <v/>
      </c>
      <c r="P131" s="29">
        <f>IF(MONTH(A131)&lt;&gt;MONTH(A130),L131,MIN(P130,L131))</f>
        <v/>
      </c>
      <c r="Q131" s="29">
        <f>IF(MONTH(A131)&lt;&gt;MONTH(A130),M131,MIN(Q130,M131))</f>
        <v/>
      </c>
      <c r="R131" s="29">
        <f>IF(MONTH(A131)&lt;&gt;MONTH(A130),N131,MIN(R130,N131))</f>
        <v/>
      </c>
    </row>
    <row r="132">
      <c r="A132" s="27">
        <f>A131+1</f>
        <v/>
      </c>
      <c r="B132" s="28">
        <f>Inputs!$B$9*(IF(AND((A132-Inputs!$B$8)&gt;=0,(A132-Inputs!$B$8)&lt;=13),Inputs!$B$16/14,0)+IF(AND((A132-Inputs!$B$8)&gt;=14,(A132-Inputs!$B$8)&lt;=Inputs!$B$35-15),Inputs!$B$18/MAX(1,Inputs!$B$35-28),0)+IF(AND((A132-Inputs!$B$8)&gt;=Inputs!$B$35-14,(A132-Inputs!$B$8)&lt;=Inputs!$B$35-1,(A132-Inputs!$B$8)&gt;=14),Inputs!$B$17/14,0))</f>
        <v/>
      </c>
      <c r="C132" s="29">
        <f>B132*Inputs!$B$10</f>
        <v/>
      </c>
      <c r="D132" s="29">
        <f>SUMIFS(Outflows!$C$5:$C$64,Outflows!$A$5:$A$64,A132)</f>
        <v/>
      </c>
      <c r="E132" s="29">
        <f>IF(ROW()-4-Inputs!$B$24&gt;=1,INDEX($C$5:$C$764,ROW()-4-Inputs!$B$24),0)</f>
        <v/>
      </c>
      <c r="F132" s="29">
        <f>F131+C132</f>
        <v/>
      </c>
      <c r="G132" s="29">
        <f>IF(A132&gt;=Inputs!$B$32,$F$764,MIN(IF(Inputs!$B$28="",1E+15,Inputs!$B$28),(1-Inputs!$B$26)*IF(ROW()-4-Inputs!$B$27&gt;=1,INDEX($F$5:$F$764,ROW()-4-Inputs!$B$27),0)))</f>
        <v/>
      </c>
      <c r="H132" s="29">
        <f>G132-G131</f>
        <v/>
      </c>
      <c r="I132" s="29">
        <f>IF(A132=Inputs!$B$32,$F$764,0)</f>
        <v/>
      </c>
      <c r="J132" s="29">
        <f>CHOOSE(Inputs!$B$37,E132,H132,I132)</f>
        <v/>
      </c>
      <c r="K132" s="29">
        <f>K131+J132-D132</f>
        <v/>
      </c>
      <c r="L132" s="29">
        <f>L131+E132-D132</f>
        <v/>
      </c>
      <c r="M132" s="29">
        <f>M131+H132-D132</f>
        <v/>
      </c>
      <c r="N132" s="29">
        <f>N131+I132-D132</f>
        <v/>
      </c>
      <c r="O132" s="29">
        <f>IF(MONTH(A132)&lt;&gt;MONTH(A131),K132,MIN(O131,K132))</f>
        <v/>
      </c>
      <c r="P132" s="29">
        <f>IF(MONTH(A132)&lt;&gt;MONTH(A131),L132,MIN(P131,L132))</f>
        <v/>
      </c>
      <c r="Q132" s="29">
        <f>IF(MONTH(A132)&lt;&gt;MONTH(A131),M132,MIN(Q131,M132))</f>
        <v/>
      </c>
      <c r="R132" s="29">
        <f>IF(MONTH(A132)&lt;&gt;MONTH(A131),N132,MIN(R131,N132))</f>
        <v/>
      </c>
    </row>
    <row r="133">
      <c r="A133" s="27">
        <f>A132+1</f>
        <v/>
      </c>
      <c r="B133" s="28">
        <f>Inputs!$B$9*(IF(AND((A133-Inputs!$B$8)&gt;=0,(A133-Inputs!$B$8)&lt;=13),Inputs!$B$16/14,0)+IF(AND((A133-Inputs!$B$8)&gt;=14,(A133-Inputs!$B$8)&lt;=Inputs!$B$35-15),Inputs!$B$18/MAX(1,Inputs!$B$35-28),0)+IF(AND((A133-Inputs!$B$8)&gt;=Inputs!$B$35-14,(A133-Inputs!$B$8)&lt;=Inputs!$B$35-1,(A133-Inputs!$B$8)&gt;=14),Inputs!$B$17/14,0))</f>
        <v/>
      </c>
      <c r="C133" s="29">
        <f>B133*Inputs!$B$10</f>
        <v/>
      </c>
      <c r="D133" s="29">
        <f>SUMIFS(Outflows!$C$5:$C$64,Outflows!$A$5:$A$64,A133)</f>
        <v/>
      </c>
      <c r="E133" s="29">
        <f>IF(ROW()-4-Inputs!$B$24&gt;=1,INDEX($C$5:$C$764,ROW()-4-Inputs!$B$24),0)</f>
        <v/>
      </c>
      <c r="F133" s="29">
        <f>F132+C133</f>
        <v/>
      </c>
      <c r="G133" s="29">
        <f>IF(A133&gt;=Inputs!$B$32,$F$764,MIN(IF(Inputs!$B$28="",1E+15,Inputs!$B$28),(1-Inputs!$B$26)*IF(ROW()-4-Inputs!$B$27&gt;=1,INDEX($F$5:$F$764,ROW()-4-Inputs!$B$27),0)))</f>
        <v/>
      </c>
      <c r="H133" s="29">
        <f>G133-G132</f>
        <v/>
      </c>
      <c r="I133" s="29">
        <f>IF(A133=Inputs!$B$32,$F$764,0)</f>
        <v/>
      </c>
      <c r="J133" s="29">
        <f>CHOOSE(Inputs!$B$37,E133,H133,I133)</f>
        <v/>
      </c>
      <c r="K133" s="29">
        <f>K132+J133-D133</f>
        <v/>
      </c>
      <c r="L133" s="29">
        <f>L132+E133-D133</f>
        <v/>
      </c>
      <c r="M133" s="29">
        <f>M132+H133-D133</f>
        <v/>
      </c>
      <c r="N133" s="29">
        <f>N132+I133-D133</f>
        <v/>
      </c>
      <c r="O133" s="29">
        <f>IF(MONTH(A133)&lt;&gt;MONTH(A132),K133,MIN(O132,K133))</f>
        <v/>
      </c>
      <c r="P133" s="29">
        <f>IF(MONTH(A133)&lt;&gt;MONTH(A132),L133,MIN(P132,L133))</f>
        <v/>
      </c>
      <c r="Q133" s="29">
        <f>IF(MONTH(A133)&lt;&gt;MONTH(A132),M133,MIN(Q132,M133))</f>
        <v/>
      </c>
      <c r="R133" s="29">
        <f>IF(MONTH(A133)&lt;&gt;MONTH(A132),N133,MIN(R132,N133))</f>
        <v/>
      </c>
    </row>
    <row r="134">
      <c r="A134" s="27">
        <f>A133+1</f>
        <v/>
      </c>
      <c r="B134" s="28">
        <f>Inputs!$B$9*(IF(AND((A134-Inputs!$B$8)&gt;=0,(A134-Inputs!$B$8)&lt;=13),Inputs!$B$16/14,0)+IF(AND((A134-Inputs!$B$8)&gt;=14,(A134-Inputs!$B$8)&lt;=Inputs!$B$35-15),Inputs!$B$18/MAX(1,Inputs!$B$35-28),0)+IF(AND((A134-Inputs!$B$8)&gt;=Inputs!$B$35-14,(A134-Inputs!$B$8)&lt;=Inputs!$B$35-1,(A134-Inputs!$B$8)&gt;=14),Inputs!$B$17/14,0))</f>
        <v/>
      </c>
      <c r="C134" s="29">
        <f>B134*Inputs!$B$10</f>
        <v/>
      </c>
      <c r="D134" s="29">
        <f>SUMIFS(Outflows!$C$5:$C$64,Outflows!$A$5:$A$64,A134)</f>
        <v/>
      </c>
      <c r="E134" s="29">
        <f>IF(ROW()-4-Inputs!$B$24&gt;=1,INDEX($C$5:$C$764,ROW()-4-Inputs!$B$24),0)</f>
        <v/>
      </c>
      <c r="F134" s="29">
        <f>F133+C134</f>
        <v/>
      </c>
      <c r="G134" s="29">
        <f>IF(A134&gt;=Inputs!$B$32,$F$764,MIN(IF(Inputs!$B$28="",1E+15,Inputs!$B$28),(1-Inputs!$B$26)*IF(ROW()-4-Inputs!$B$27&gt;=1,INDEX($F$5:$F$764,ROW()-4-Inputs!$B$27),0)))</f>
        <v/>
      </c>
      <c r="H134" s="29">
        <f>G134-G133</f>
        <v/>
      </c>
      <c r="I134" s="29">
        <f>IF(A134=Inputs!$B$32,$F$764,0)</f>
        <v/>
      </c>
      <c r="J134" s="29">
        <f>CHOOSE(Inputs!$B$37,E134,H134,I134)</f>
        <v/>
      </c>
      <c r="K134" s="29">
        <f>K133+J134-D134</f>
        <v/>
      </c>
      <c r="L134" s="29">
        <f>L133+E134-D134</f>
        <v/>
      </c>
      <c r="M134" s="29">
        <f>M133+H134-D134</f>
        <v/>
      </c>
      <c r="N134" s="29">
        <f>N133+I134-D134</f>
        <v/>
      </c>
      <c r="O134" s="29">
        <f>IF(MONTH(A134)&lt;&gt;MONTH(A133),K134,MIN(O133,K134))</f>
        <v/>
      </c>
      <c r="P134" s="29">
        <f>IF(MONTH(A134)&lt;&gt;MONTH(A133),L134,MIN(P133,L134))</f>
        <v/>
      </c>
      <c r="Q134" s="29">
        <f>IF(MONTH(A134)&lt;&gt;MONTH(A133),M134,MIN(Q133,M134))</f>
        <v/>
      </c>
      <c r="R134" s="29">
        <f>IF(MONTH(A134)&lt;&gt;MONTH(A133),N134,MIN(R133,N134))</f>
        <v/>
      </c>
    </row>
    <row r="135">
      <c r="A135" s="27">
        <f>A134+1</f>
        <v/>
      </c>
      <c r="B135" s="28">
        <f>Inputs!$B$9*(IF(AND((A135-Inputs!$B$8)&gt;=0,(A135-Inputs!$B$8)&lt;=13),Inputs!$B$16/14,0)+IF(AND((A135-Inputs!$B$8)&gt;=14,(A135-Inputs!$B$8)&lt;=Inputs!$B$35-15),Inputs!$B$18/MAX(1,Inputs!$B$35-28),0)+IF(AND((A135-Inputs!$B$8)&gt;=Inputs!$B$35-14,(A135-Inputs!$B$8)&lt;=Inputs!$B$35-1,(A135-Inputs!$B$8)&gt;=14),Inputs!$B$17/14,0))</f>
        <v/>
      </c>
      <c r="C135" s="29">
        <f>B135*Inputs!$B$10</f>
        <v/>
      </c>
      <c r="D135" s="29">
        <f>SUMIFS(Outflows!$C$5:$C$64,Outflows!$A$5:$A$64,A135)</f>
        <v/>
      </c>
      <c r="E135" s="29">
        <f>IF(ROW()-4-Inputs!$B$24&gt;=1,INDEX($C$5:$C$764,ROW()-4-Inputs!$B$24),0)</f>
        <v/>
      </c>
      <c r="F135" s="29">
        <f>F134+C135</f>
        <v/>
      </c>
      <c r="G135" s="29">
        <f>IF(A135&gt;=Inputs!$B$32,$F$764,MIN(IF(Inputs!$B$28="",1E+15,Inputs!$B$28),(1-Inputs!$B$26)*IF(ROW()-4-Inputs!$B$27&gt;=1,INDEX($F$5:$F$764,ROW()-4-Inputs!$B$27),0)))</f>
        <v/>
      </c>
      <c r="H135" s="29">
        <f>G135-G134</f>
        <v/>
      </c>
      <c r="I135" s="29">
        <f>IF(A135=Inputs!$B$32,$F$764,0)</f>
        <v/>
      </c>
      <c r="J135" s="29">
        <f>CHOOSE(Inputs!$B$37,E135,H135,I135)</f>
        <v/>
      </c>
      <c r="K135" s="29">
        <f>K134+J135-D135</f>
        <v/>
      </c>
      <c r="L135" s="29">
        <f>L134+E135-D135</f>
        <v/>
      </c>
      <c r="M135" s="29">
        <f>M134+H135-D135</f>
        <v/>
      </c>
      <c r="N135" s="29">
        <f>N134+I135-D135</f>
        <v/>
      </c>
      <c r="O135" s="29">
        <f>IF(MONTH(A135)&lt;&gt;MONTH(A134),K135,MIN(O134,K135))</f>
        <v/>
      </c>
      <c r="P135" s="29">
        <f>IF(MONTH(A135)&lt;&gt;MONTH(A134),L135,MIN(P134,L135))</f>
        <v/>
      </c>
      <c r="Q135" s="29">
        <f>IF(MONTH(A135)&lt;&gt;MONTH(A134),M135,MIN(Q134,M135))</f>
        <v/>
      </c>
      <c r="R135" s="29">
        <f>IF(MONTH(A135)&lt;&gt;MONTH(A134),N135,MIN(R134,N135))</f>
        <v/>
      </c>
    </row>
    <row r="136">
      <c r="A136" s="27">
        <f>A135+1</f>
        <v/>
      </c>
      <c r="B136" s="28">
        <f>Inputs!$B$9*(IF(AND((A136-Inputs!$B$8)&gt;=0,(A136-Inputs!$B$8)&lt;=13),Inputs!$B$16/14,0)+IF(AND((A136-Inputs!$B$8)&gt;=14,(A136-Inputs!$B$8)&lt;=Inputs!$B$35-15),Inputs!$B$18/MAX(1,Inputs!$B$35-28),0)+IF(AND((A136-Inputs!$B$8)&gt;=Inputs!$B$35-14,(A136-Inputs!$B$8)&lt;=Inputs!$B$35-1,(A136-Inputs!$B$8)&gt;=14),Inputs!$B$17/14,0))</f>
        <v/>
      </c>
      <c r="C136" s="29">
        <f>B136*Inputs!$B$10</f>
        <v/>
      </c>
      <c r="D136" s="29">
        <f>SUMIFS(Outflows!$C$5:$C$64,Outflows!$A$5:$A$64,A136)</f>
        <v/>
      </c>
      <c r="E136" s="29">
        <f>IF(ROW()-4-Inputs!$B$24&gt;=1,INDEX($C$5:$C$764,ROW()-4-Inputs!$B$24),0)</f>
        <v/>
      </c>
      <c r="F136" s="29">
        <f>F135+C136</f>
        <v/>
      </c>
      <c r="G136" s="29">
        <f>IF(A136&gt;=Inputs!$B$32,$F$764,MIN(IF(Inputs!$B$28="",1E+15,Inputs!$B$28),(1-Inputs!$B$26)*IF(ROW()-4-Inputs!$B$27&gt;=1,INDEX($F$5:$F$764,ROW()-4-Inputs!$B$27),0)))</f>
        <v/>
      </c>
      <c r="H136" s="29">
        <f>G136-G135</f>
        <v/>
      </c>
      <c r="I136" s="29">
        <f>IF(A136=Inputs!$B$32,$F$764,0)</f>
        <v/>
      </c>
      <c r="J136" s="29">
        <f>CHOOSE(Inputs!$B$37,E136,H136,I136)</f>
        <v/>
      </c>
      <c r="K136" s="29">
        <f>K135+J136-D136</f>
        <v/>
      </c>
      <c r="L136" s="29">
        <f>L135+E136-D136</f>
        <v/>
      </c>
      <c r="M136" s="29">
        <f>M135+H136-D136</f>
        <v/>
      </c>
      <c r="N136" s="29">
        <f>N135+I136-D136</f>
        <v/>
      </c>
      <c r="O136" s="29">
        <f>IF(MONTH(A136)&lt;&gt;MONTH(A135),K136,MIN(O135,K136))</f>
        <v/>
      </c>
      <c r="P136" s="29">
        <f>IF(MONTH(A136)&lt;&gt;MONTH(A135),L136,MIN(P135,L136))</f>
        <v/>
      </c>
      <c r="Q136" s="29">
        <f>IF(MONTH(A136)&lt;&gt;MONTH(A135),M136,MIN(Q135,M136))</f>
        <v/>
      </c>
      <c r="R136" s="29">
        <f>IF(MONTH(A136)&lt;&gt;MONTH(A135),N136,MIN(R135,N136))</f>
        <v/>
      </c>
    </row>
    <row r="137">
      <c r="A137" s="27">
        <f>A136+1</f>
        <v/>
      </c>
      <c r="B137" s="28">
        <f>Inputs!$B$9*(IF(AND((A137-Inputs!$B$8)&gt;=0,(A137-Inputs!$B$8)&lt;=13),Inputs!$B$16/14,0)+IF(AND((A137-Inputs!$B$8)&gt;=14,(A137-Inputs!$B$8)&lt;=Inputs!$B$35-15),Inputs!$B$18/MAX(1,Inputs!$B$35-28),0)+IF(AND((A137-Inputs!$B$8)&gt;=Inputs!$B$35-14,(A137-Inputs!$B$8)&lt;=Inputs!$B$35-1,(A137-Inputs!$B$8)&gt;=14),Inputs!$B$17/14,0))</f>
        <v/>
      </c>
      <c r="C137" s="29">
        <f>B137*Inputs!$B$10</f>
        <v/>
      </c>
      <c r="D137" s="29">
        <f>SUMIFS(Outflows!$C$5:$C$64,Outflows!$A$5:$A$64,A137)</f>
        <v/>
      </c>
      <c r="E137" s="29">
        <f>IF(ROW()-4-Inputs!$B$24&gt;=1,INDEX($C$5:$C$764,ROW()-4-Inputs!$B$24),0)</f>
        <v/>
      </c>
      <c r="F137" s="29">
        <f>F136+C137</f>
        <v/>
      </c>
      <c r="G137" s="29">
        <f>IF(A137&gt;=Inputs!$B$32,$F$764,MIN(IF(Inputs!$B$28="",1E+15,Inputs!$B$28),(1-Inputs!$B$26)*IF(ROW()-4-Inputs!$B$27&gt;=1,INDEX($F$5:$F$764,ROW()-4-Inputs!$B$27),0)))</f>
        <v/>
      </c>
      <c r="H137" s="29">
        <f>G137-G136</f>
        <v/>
      </c>
      <c r="I137" s="29">
        <f>IF(A137=Inputs!$B$32,$F$764,0)</f>
        <v/>
      </c>
      <c r="J137" s="29">
        <f>CHOOSE(Inputs!$B$37,E137,H137,I137)</f>
        <v/>
      </c>
      <c r="K137" s="29">
        <f>K136+J137-D137</f>
        <v/>
      </c>
      <c r="L137" s="29">
        <f>L136+E137-D137</f>
        <v/>
      </c>
      <c r="M137" s="29">
        <f>M136+H137-D137</f>
        <v/>
      </c>
      <c r="N137" s="29">
        <f>N136+I137-D137</f>
        <v/>
      </c>
      <c r="O137" s="29">
        <f>IF(MONTH(A137)&lt;&gt;MONTH(A136),K137,MIN(O136,K137))</f>
        <v/>
      </c>
      <c r="P137" s="29">
        <f>IF(MONTH(A137)&lt;&gt;MONTH(A136),L137,MIN(P136,L137))</f>
        <v/>
      </c>
      <c r="Q137" s="29">
        <f>IF(MONTH(A137)&lt;&gt;MONTH(A136),M137,MIN(Q136,M137))</f>
        <v/>
      </c>
      <c r="R137" s="29">
        <f>IF(MONTH(A137)&lt;&gt;MONTH(A136),N137,MIN(R136,N137))</f>
        <v/>
      </c>
    </row>
    <row r="138">
      <c r="A138" s="27">
        <f>A137+1</f>
        <v/>
      </c>
      <c r="B138" s="28">
        <f>Inputs!$B$9*(IF(AND((A138-Inputs!$B$8)&gt;=0,(A138-Inputs!$B$8)&lt;=13),Inputs!$B$16/14,0)+IF(AND((A138-Inputs!$B$8)&gt;=14,(A138-Inputs!$B$8)&lt;=Inputs!$B$35-15),Inputs!$B$18/MAX(1,Inputs!$B$35-28),0)+IF(AND((A138-Inputs!$B$8)&gt;=Inputs!$B$35-14,(A138-Inputs!$B$8)&lt;=Inputs!$B$35-1,(A138-Inputs!$B$8)&gt;=14),Inputs!$B$17/14,0))</f>
        <v/>
      </c>
      <c r="C138" s="29">
        <f>B138*Inputs!$B$10</f>
        <v/>
      </c>
      <c r="D138" s="29">
        <f>SUMIFS(Outflows!$C$5:$C$64,Outflows!$A$5:$A$64,A138)</f>
        <v/>
      </c>
      <c r="E138" s="29">
        <f>IF(ROW()-4-Inputs!$B$24&gt;=1,INDEX($C$5:$C$764,ROW()-4-Inputs!$B$24),0)</f>
        <v/>
      </c>
      <c r="F138" s="29">
        <f>F137+C138</f>
        <v/>
      </c>
      <c r="G138" s="29">
        <f>IF(A138&gt;=Inputs!$B$32,$F$764,MIN(IF(Inputs!$B$28="",1E+15,Inputs!$B$28),(1-Inputs!$B$26)*IF(ROW()-4-Inputs!$B$27&gt;=1,INDEX($F$5:$F$764,ROW()-4-Inputs!$B$27),0)))</f>
        <v/>
      </c>
      <c r="H138" s="29">
        <f>G138-G137</f>
        <v/>
      </c>
      <c r="I138" s="29">
        <f>IF(A138=Inputs!$B$32,$F$764,0)</f>
        <v/>
      </c>
      <c r="J138" s="29">
        <f>CHOOSE(Inputs!$B$37,E138,H138,I138)</f>
        <v/>
      </c>
      <c r="K138" s="29">
        <f>K137+J138-D138</f>
        <v/>
      </c>
      <c r="L138" s="29">
        <f>L137+E138-D138</f>
        <v/>
      </c>
      <c r="M138" s="29">
        <f>M137+H138-D138</f>
        <v/>
      </c>
      <c r="N138" s="29">
        <f>N137+I138-D138</f>
        <v/>
      </c>
      <c r="O138" s="29">
        <f>IF(MONTH(A138)&lt;&gt;MONTH(A137),K138,MIN(O137,K138))</f>
        <v/>
      </c>
      <c r="P138" s="29">
        <f>IF(MONTH(A138)&lt;&gt;MONTH(A137),L138,MIN(P137,L138))</f>
        <v/>
      </c>
      <c r="Q138" s="29">
        <f>IF(MONTH(A138)&lt;&gt;MONTH(A137),M138,MIN(Q137,M138))</f>
        <v/>
      </c>
      <c r="R138" s="29">
        <f>IF(MONTH(A138)&lt;&gt;MONTH(A137),N138,MIN(R137,N138))</f>
        <v/>
      </c>
    </row>
    <row r="139">
      <c r="A139" s="27">
        <f>A138+1</f>
        <v/>
      </c>
      <c r="B139" s="28">
        <f>Inputs!$B$9*(IF(AND((A139-Inputs!$B$8)&gt;=0,(A139-Inputs!$B$8)&lt;=13),Inputs!$B$16/14,0)+IF(AND((A139-Inputs!$B$8)&gt;=14,(A139-Inputs!$B$8)&lt;=Inputs!$B$35-15),Inputs!$B$18/MAX(1,Inputs!$B$35-28),0)+IF(AND((A139-Inputs!$B$8)&gt;=Inputs!$B$35-14,(A139-Inputs!$B$8)&lt;=Inputs!$B$35-1,(A139-Inputs!$B$8)&gt;=14),Inputs!$B$17/14,0))</f>
        <v/>
      </c>
      <c r="C139" s="29">
        <f>B139*Inputs!$B$10</f>
        <v/>
      </c>
      <c r="D139" s="29">
        <f>SUMIFS(Outflows!$C$5:$C$64,Outflows!$A$5:$A$64,A139)</f>
        <v/>
      </c>
      <c r="E139" s="29">
        <f>IF(ROW()-4-Inputs!$B$24&gt;=1,INDEX($C$5:$C$764,ROW()-4-Inputs!$B$24),0)</f>
        <v/>
      </c>
      <c r="F139" s="29">
        <f>F138+C139</f>
        <v/>
      </c>
      <c r="G139" s="29">
        <f>IF(A139&gt;=Inputs!$B$32,$F$764,MIN(IF(Inputs!$B$28="",1E+15,Inputs!$B$28),(1-Inputs!$B$26)*IF(ROW()-4-Inputs!$B$27&gt;=1,INDEX($F$5:$F$764,ROW()-4-Inputs!$B$27),0)))</f>
        <v/>
      </c>
      <c r="H139" s="29">
        <f>G139-G138</f>
        <v/>
      </c>
      <c r="I139" s="29">
        <f>IF(A139=Inputs!$B$32,$F$764,0)</f>
        <v/>
      </c>
      <c r="J139" s="29">
        <f>CHOOSE(Inputs!$B$37,E139,H139,I139)</f>
        <v/>
      </c>
      <c r="K139" s="29">
        <f>K138+J139-D139</f>
        <v/>
      </c>
      <c r="L139" s="29">
        <f>L138+E139-D139</f>
        <v/>
      </c>
      <c r="M139" s="29">
        <f>M138+H139-D139</f>
        <v/>
      </c>
      <c r="N139" s="29">
        <f>N138+I139-D139</f>
        <v/>
      </c>
      <c r="O139" s="29">
        <f>IF(MONTH(A139)&lt;&gt;MONTH(A138),K139,MIN(O138,K139))</f>
        <v/>
      </c>
      <c r="P139" s="29">
        <f>IF(MONTH(A139)&lt;&gt;MONTH(A138),L139,MIN(P138,L139))</f>
        <v/>
      </c>
      <c r="Q139" s="29">
        <f>IF(MONTH(A139)&lt;&gt;MONTH(A138),M139,MIN(Q138,M139))</f>
        <v/>
      </c>
      <c r="R139" s="29">
        <f>IF(MONTH(A139)&lt;&gt;MONTH(A138),N139,MIN(R138,N139))</f>
        <v/>
      </c>
    </row>
    <row r="140">
      <c r="A140" s="27">
        <f>A139+1</f>
        <v/>
      </c>
      <c r="B140" s="28">
        <f>Inputs!$B$9*(IF(AND((A140-Inputs!$B$8)&gt;=0,(A140-Inputs!$B$8)&lt;=13),Inputs!$B$16/14,0)+IF(AND((A140-Inputs!$B$8)&gt;=14,(A140-Inputs!$B$8)&lt;=Inputs!$B$35-15),Inputs!$B$18/MAX(1,Inputs!$B$35-28),0)+IF(AND((A140-Inputs!$B$8)&gt;=Inputs!$B$35-14,(A140-Inputs!$B$8)&lt;=Inputs!$B$35-1,(A140-Inputs!$B$8)&gt;=14),Inputs!$B$17/14,0))</f>
        <v/>
      </c>
      <c r="C140" s="29">
        <f>B140*Inputs!$B$10</f>
        <v/>
      </c>
      <c r="D140" s="29">
        <f>SUMIFS(Outflows!$C$5:$C$64,Outflows!$A$5:$A$64,A140)</f>
        <v/>
      </c>
      <c r="E140" s="29">
        <f>IF(ROW()-4-Inputs!$B$24&gt;=1,INDEX($C$5:$C$764,ROW()-4-Inputs!$B$24),0)</f>
        <v/>
      </c>
      <c r="F140" s="29">
        <f>F139+C140</f>
        <v/>
      </c>
      <c r="G140" s="29">
        <f>IF(A140&gt;=Inputs!$B$32,$F$764,MIN(IF(Inputs!$B$28="",1E+15,Inputs!$B$28),(1-Inputs!$B$26)*IF(ROW()-4-Inputs!$B$27&gt;=1,INDEX($F$5:$F$764,ROW()-4-Inputs!$B$27),0)))</f>
        <v/>
      </c>
      <c r="H140" s="29">
        <f>G140-G139</f>
        <v/>
      </c>
      <c r="I140" s="29">
        <f>IF(A140=Inputs!$B$32,$F$764,0)</f>
        <v/>
      </c>
      <c r="J140" s="29">
        <f>CHOOSE(Inputs!$B$37,E140,H140,I140)</f>
        <v/>
      </c>
      <c r="K140" s="29">
        <f>K139+J140-D140</f>
        <v/>
      </c>
      <c r="L140" s="29">
        <f>L139+E140-D140</f>
        <v/>
      </c>
      <c r="M140" s="29">
        <f>M139+H140-D140</f>
        <v/>
      </c>
      <c r="N140" s="29">
        <f>N139+I140-D140</f>
        <v/>
      </c>
      <c r="O140" s="29">
        <f>IF(MONTH(A140)&lt;&gt;MONTH(A139),K140,MIN(O139,K140))</f>
        <v/>
      </c>
      <c r="P140" s="29">
        <f>IF(MONTH(A140)&lt;&gt;MONTH(A139),L140,MIN(P139,L140))</f>
        <v/>
      </c>
      <c r="Q140" s="29">
        <f>IF(MONTH(A140)&lt;&gt;MONTH(A139),M140,MIN(Q139,M140))</f>
        <v/>
      </c>
      <c r="R140" s="29">
        <f>IF(MONTH(A140)&lt;&gt;MONTH(A139),N140,MIN(R139,N140))</f>
        <v/>
      </c>
    </row>
    <row r="141">
      <c r="A141" s="27">
        <f>A140+1</f>
        <v/>
      </c>
      <c r="B141" s="28">
        <f>Inputs!$B$9*(IF(AND((A141-Inputs!$B$8)&gt;=0,(A141-Inputs!$B$8)&lt;=13),Inputs!$B$16/14,0)+IF(AND((A141-Inputs!$B$8)&gt;=14,(A141-Inputs!$B$8)&lt;=Inputs!$B$35-15),Inputs!$B$18/MAX(1,Inputs!$B$35-28),0)+IF(AND((A141-Inputs!$B$8)&gt;=Inputs!$B$35-14,(A141-Inputs!$B$8)&lt;=Inputs!$B$35-1,(A141-Inputs!$B$8)&gt;=14),Inputs!$B$17/14,0))</f>
        <v/>
      </c>
      <c r="C141" s="29">
        <f>B141*Inputs!$B$10</f>
        <v/>
      </c>
      <c r="D141" s="29">
        <f>SUMIFS(Outflows!$C$5:$C$64,Outflows!$A$5:$A$64,A141)</f>
        <v/>
      </c>
      <c r="E141" s="29">
        <f>IF(ROW()-4-Inputs!$B$24&gt;=1,INDEX($C$5:$C$764,ROW()-4-Inputs!$B$24),0)</f>
        <v/>
      </c>
      <c r="F141" s="29">
        <f>F140+C141</f>
        <v/>
      </c>
      <c r="G141" s="29">
        <f>IF(A141&gt;=Inputs!$B$32,$F$764,MIN(IF(Inputs!$B$28="",1E+15,Inputs!$B$28),(1-Inputs!$B$26)*IF(ROW()-4-Inputs!$B$27&gt;=1,INDEX($F$5:$F$764,ROW()-4-Inputs!$B$27),0)))</f>
        <v/>
      </c>
      <c r="H141" s="29">
        <f>G141-G140</f>
        <v/>
      </c>
      <c r="I141" s="29">
        <f>IF(A141=Inputs!$B$32,$F$764,0)</f>
        <v/>
      </c>
      <c r="J141" s="29">
        <f>CHOOSE(Inputs!$B$37,E141,H141,I141)</f>
        <v/>
      </c>
      <c r="K141" s="29">
        <f>K140+J141-D141</f>
        <v/>
      </c>
      <c r="L141" s="29">
        <f>L140+E141-D141</f>
        <v/>
      </c>
      <c r="M141" s="29">
        <f>M140+H141-D141</f>
        <v/>
      </c>
      <c r="N141" s="29">
        <f>N140+I141-D141</f>
        <v/>
      </c>
      <c r="O141" s="29">
        <f>IF(MONTH(A141)&lt;&gt;MONTH(A140),K141,MIN(O140,K141))</f>
        <v/>
      </c>
      <c r="P141" s="29">
        <f>IF(MONTH(A141)&lt;&gt;MONTH(A140),L141,MIN(P140,L141))</f>
        <v/>
      </c>
      <c r="Q141" s="29">
        <f>IF(MONTH(A141)&lt;&gt;MONTH(A140),M141,MIN(Q140,M141))</f>
        <v/>
      </c>
      <c r="R141" s="29">
        <f>IF(MONTH(A141)&lt;&gt;MONTH(A140),N141,MIN(R140,N141))</f>
        <v/>
      </c>
    </row>
    <row r="142">
      <c r="A142" s="27">
        <f>A141+1</f>
        <v/>
      </c>
      <c r="B142" s="28">
        <f>Inputs!$B$9*(IF(AND((A142-Inputs!$B$8)&gt;=0,(A142-Inputs!$B$8)&lt;=13),Inputs!$B$16/14,0)+IF(AND((A142-Inputs!$B$8)&gt;=14,(A142-Inputs!$B$8)&lt;=Inputs!$B$35-15),Inputs!$B$18/MAX(1,Inputs!$B$35-28),0)+IF(AND((A142-Inputs!$B$8)&gt;=Inputs!$B$35-14,(A142-Inputs!$B$8)&lt;=Inputs!$B$35-1,(A142-Inputs!$B$8)&gt;=14),Inputs!$B$17/14,0))</f>
        <v/>
      </c>
      <c r="C142" s="29">
        <f>B142*Inputs!$B$10</f>
        <v/>
      </c>
      <c r="D142" s="29">
        <f>SUMIFS(Outflows!$C$5:$C$64,Outflows!$A$5:$A$64,A142)</f>
        <v/>
      </c>
      <c r="E142" s="29">
        <f>IF(ROW()-4-Inputs!$B$24&gt;=1,INDEX($C$5:$C$764,ROW()-4-Inputs!$B$24),0)</f>
        <v/>
      </c>
      <c r="F142" s="29">
        <f>F141+C142</f>
        <v/>
      </c>
      <c r="G142" s="29">
        <f>IF(A142&gt;=Inputs!$B$32,$F$764,MIN(IF(Inputs!$B$28="",1E+15,Inputs!$B$28),(1-Inputs!$B$26)*IF(ROW()-4-Inputs!$B$27&gt;=1,INDEX($F$5:$F$764,ROW()-4-Inputs!$B$27),0)))</f>
        <v/>
      </c>
      <c r="H142" s="29">
        <f>G142-G141</f>
        <v/>
      </c>
      <c r="I142" s="29">
        <f>IF(A142=Inputs!$B$32,$F$764,0)</f>
        <v/>
      </c>
      <c r="J142" s="29">
        <f>CHOOSE(Inputs!$B$37,E142,H142,I142)</f>
        <v/>
      </c>
      <c r="K142" s="29">
        <f>K141+J142-D142</f>
        <v/>
      </c>
      <c r="L142" s="29">
        <f>L141+E142-D142</f>
        <v/>
      </c>
      <c r="M142" s="29">
        <f>M141+H142-D142</f>
        <v/>
      </c>
      <c r="N142" s="29">
        <f>N141+I142-D142</f>
        <v/>
      </c>
      <c r="O142" s="29">
        <f>IF(MONTH(A142)&lt;&gt;MONTH(A141),K142,MIN(O141,K142))</f>
        <v/>
      </c>
      <c r="P142" s="29">
        <f>IF(MONTH(A142)&lt;&gt;MONTH(A141),L142,MIN(P141,L142))</f>
        <v/>
      </c>
      <c r="Q142" s="29">
        <f>IF(MONTH(A142)&lt;&gt;MONTH(A141),M142,MIN(Q141,M142))</f>
        <v/>
      </c>
      <c r="R142" s="29">
        <f>IF(MONTH(A142)&lt;&gt;MONTH(A141),N142,MIN(R141,N142))</f>
        <v/>
      </c>
    </row>
    <row r="143">
      <c r="A143" s="27">
        <f>A142+1</f>
        <v/>
      </c>
      <c r="B143" s="28">
        <f>Inputs!$B$9*(IF(AND((A143-Inputs!$B$8)&gt;=0,(A143-Inputs!$B$8)&lt;=13),Inputs!$B$16/14,0)+IF(AND((A143-Inputs!$B$8)&gt;=14,(A143-Inputs!$B$8)&lt;=Inputs!$B$35-15),Inputs!$B$18/MAX(1,Inputs!$B$35-28),0)+IF(AND((A143-Inputs!$B$8)&gt;=Inputs!$B$35-14,(A143-Inputs!$B$8)&lt;=Inputs!$B$35-1,(A143-Inputs!$B$8)&gt;=14),Inputs!$B$17/14,0))</f>
        <v/>
      </c>
      <c r="C143" s="29">
        <f>B143*Inputs!$B$10</f>
        <v/>
      </c>
      <c r="D143" s="29">
        <f>SUMIFS(Outflows!$C$5:$C$64,Outflows!$A$5:$A$64,A143)</f>
        <v/>
      </c>
      <c r="E143" s="29">
        <f>IF(ROW()-4-Inputs!$B$24&gt;=1,INDEX($C$5:$C$764,ROW()-4-Inputs!$B$24),0)</f>
        <v/>
      </c>
      <c r="F143" s="29">
        <f>F142+C143</f>
        <v/>
      </c>
      <c r="G143" s="29">
        <f>IF(A143&gt;=Inputs!$B$32,$F$764,MIN(IF(Inputs!$B$28="",1E+15,Inputs!$B$28),(1-Inputs!$B$26)*IF(ROW()-4-Inputs!$B$27&gt;=1,INDEX($F$5:$F$764,ROW()-4-Inputs!$B$27),0)))</f>
        <v/>
      </c>
      <c r="H143" s="29">
        <f>G143-G142</f>
        <v/>
      </c>
      <c r="I143" s="29">
        <f>IF(A143=Inputs!$B$32,$F$764,0)</f>
        <v/>
      </c>
      <c r="J143" s="29">
        <f>CHOOSE(Inputs!$B$37,E143,H143,I143)</f>
        <v/>
      </c>
      <c r="K143" s="29">
        <f>K142+J143-D143</f>
        <v/>
      </c>
      <c r="L143" s="29">
        <f>L142+E143-D143</f>
        <v/>
      </c>
      <c r="M143" s="29">
        <f>M142+H143-D143</f>
        <v/>
      </c>
      <c r="N143" s="29">
        <f>N142+I143-D143</f>
        <v/>
      </c>
      <c r="O143" s="29">
        <f>IF(MONTH(A143)&lt;&gt;MONTH(A142),K143,MIN(O142,K143))</f>
        <v/>
      </c>
      <c r="P143" s="29">
        <f>IF(MONTH(A143)&lt;&gt;MONTH(A142),L143,MIN(P142,L143))</f>
        <v/>
      </c>
      <c r="Q143" s="29">
        <f>IF(MONTH(A143)&lt;&gt;MONTH(A142),M143,MIN(Q142,M143))</f>
        <v/>
      </c>
      <c r="R143" s="29">
        <f>IF(MONTH(A143)&lt;&gt;MONTH(A142),N143,MIN(R142,N143))</f>
        <v/>
      </c>
    </row>
    <row r="144">
      <c r="A144" s="27">
        <f>A143+1</f>
        <v/>
      </c>
      <c r="B144" s="28">
        <f>Inputs!$B$9*(IF(AND((A144-Inputs!$B$8)&gt;=0,(A144-Inputs!$B$8)&lt;=13),Inputs!$B$16/14,0)+IF(AND((A144-Inputs!$B$8)&gt;=14,(A144-Inputs!$B$8)&lt;=Inputs!$B$35-15),Inputs!$B$18/MAX(1,Inputs!$B$35-28),0)+IF(AND((A144-Inputs!$B$8)&gt;=Inputs!$B$35-14,(A144-Inputs!$B$8)&lt;=Inputs!$B$35-1,(A144-Inputs!$B$8)&gt;=14),Inputs!$B$17/14,0))</f>
        <v/>
      </c>
      <c r="C144" s="29">
        <f>B144*Inputs!$B$10</f>
        <v/>
      </c>
      <c r="D144" s="29">
        <f>SUMIFS(Outflows!$C$5:$C$64,Outflows!$A$5:$A$64,A144)</f>
        <v/>
      </c>
      <c r="E144" s="29">
        <f>IF(ROW()-4-Inputs!$B$24&gt;=1,INDEX($C$5:$C$764,ROW()-4-Inputs!$B$24),0)</f>
        <v/>
      </c>
      <c r="F144" s="29">
        <f>F143+C144</f>
        <v/>
      </c>
      <c r="G144" s="29">
        <f>IF(A144&gt;=Inputs!$B$32,$F$764,MIN(IF(Inputs!$B$28="",1E+15,Inputs!$B$28),(1-Inputs!$B$26)*IF(ROW()-4-Inputs!$B$27&gt;=1,INDEX($F$5:$F$764,ROW()-4-Inputs!$B$27),0)))</f>
        <v/>
      </c>
      <c r="H144" s="29">
        <f>G144-G143</f>
        <v/>
      </c>
      <c r="I144" s="29">
        <f>IF(A144=Inputs!$B$32,$F$764,0)</f>
        <v/>
      </c>
      <c r="J144" s="29">
        <f>CHOOSE(Inputs!$B$37,E144,H144,I144)</f>
        <v/>
      </c>
      <c r="K144" s="29">
        <f>K143+J144-D144</f>
        <v/>
      </c>
      <c r="L144" s="29">
        <f>L143+E144-D144</f>
        <v/>
      </c>
      <c r="M144" s="29">
        <f>M143+H144-D144</f>
        <v/>
      </c>
      <c r="N144" s="29">
        <f>N143+I144-D144</f>
        <v/>
      </c>
      <c r="O144" s="29">
        <f>IF(MONTH(A144)&lt;&gt;MONTH(A143),K144,MIN(O143,K144))</f>
        <v/>
      </c>
      <c r="P144" s="29">
        <f>IF(MONTH(A144)&lt;&gt;MONTH(A143),L144,MIN(P143,L144))</f>
        <v/>
      </c>
      <c r="Q144" s="29">
        <f>IF(MONTH(A144)&lt;&gt;MONTH(A143),M144,MIN(Q143,M144))</f>
        <v/>
      </c>
      <c r="R144" s="29">
        <f>IF(MONTH(A144)&lt;&gt;MONTH(A143),N144,MIN(R143,N144))</f>
        <v/>
      </c>
    </row>
    <row r="145">
      <c r="A145" s="27">
        <f>A144+1</f>
        <v/>
      </c>
      <c r="B145" s="28">
        <f>Inputs!$B$9*(IF(AND((A145-Inputs!$B$8)&gt;=0,(A145-Inputs!$B$8)&lt;=13),Inputs!$B$16/14,0)+IF(AND((A145-Inputs!$B$8)&gt;=14,(A145-Inputs!$B$8)&lt;=Inputs!$B$35-15),Inputs!$B$18/MAX(1,Inputs!$B$35-28),0)+IF(AND((A145-Inputs!$B$8)&gt;=Inputs!$B$35-14,(A145-Inputs!$B$8)&lt;=Inputs!$B$35-1,(A145-Inputs!$B$8)&gt;=14),Inputs!$B$17/14,0))</f>
        <v/>
      </c>
      <c r="C145" s="29">
        <f>B145*Inputs!$B$10</f>
        <v/>
      </c>
      <c r="D145" s="29">
        <f>SUMIFS(Outflows!$C$5:$C$64,Outflows!$A$5:$A$64,A145)</f>
        <v/>
      </c>
      <c r="E145" s="29">
        <f>IF(ROW()-4-Inputs!$B$24&gt;=1,INDEX($C$5:$C$764,ROW()-4-Inputs!$B$24),0)</f>
        <v/>
      </c>
      <c r="F145" s="29">
        <f>F144+C145</f>
        <v/>
      </c>
      <c r="G145" s="29">
        <f>IF(A145&gt;=Inputs!$B$32,$F$764,MIN(IF(Inputs!$B$28="",1E+15,Inputs!$B$28),(1-Inputs!$B$26)*IF(ROW()-4-Inputs!$B$27&gt;=1,INDEX($F$5:$F$764,ROW()-4-Inputs!$B$27),0)))</f>
        <v/>
      </c>
      <c r="H145" s="29">
        <f>G145-G144</f>
        <v/>
      </c>
      <c r="I145" s="29">
        <f>IF(A145=Inputs!$B$32,$F$764,0)</f>
        <v/>
      </c>
      <c r="J145" s="29">
        <f>CHOOSE(Inputs!$B$37,E145,H145,I145)</f>
        <v/>
      </c>
      <c r="K145" s="29">
        <f>K144+J145-D145</f>
        <v/>
      </c>
      <c r="L145" s="29">
        <f>L144+E145-D145</f>
        <v/>
      </c>
      <c r="M145" s="29">
        <f>M144+H145-D145</f>
        <v/>
      </c>
      <c r="N145" s="29">
        <f>N144+I145-D145</f>
        <v/>
      </c>
      <c r="O145" s="29">
        <f>IF(MONTH(A145)&lt;&gt;MONTH(A144),K145,MIN(O144,K145))</f>
        <v/>
      </c>
      <c r="P145" s="29">
        <f>IF(MONTH(A145)&lt;&gt;MONTH(A144),L145,MIN(P144,L145))</f>
        <v/>
      </c>
      <c r="Q145" s="29">
        <f>IF(MONTH(A145)&lt;&gt;MONTH(A144),M145,MIN(Q144,M145))</f>
        <v/>
      </c>
      <c r="R145" s="29">
        <f>IF(MONTH(A145)&lt;&gt;MONTH(A144),N145,MIN(R144,N145))</f>
        <v/>
      </c>
    </row>
    <row r="146">
      <c r="A146" s="27">
        <f>A145+1</f>
        <v/>
      </c>
      <c r="B146" s="28">
        <f>Inputs!$B$9*(IF(AND((A146-Inputs!$B$8)&gt;=0,(A146-Inputs!$B$8)&lt;=13),Inputs!$B$16/14,0)+IF(AND((A146-Inputs!$B$8)&gt;=14,(A146-Inputs!$B$8)&lt;=Inputs!$B$35-15),Inputs!$B$18/MAX(1,Inputs!$B$35-28),0)+IF(AND((A146-Inputs!$B$8)&gt;=Inputs!$B$35-14,(A146-Inputs!$B$8)&lt;=Inputs!$B$35-1,(A146-Inputs!$B$8)&gt;=14),Inputs!$B$17/14,0))</f>
        <v/>
      </c>
      <c r="C146" s="29">
        <f>B146*Inputs!$B$10</f>
        <v/>
      </c>
      <c r="D146" s="29">
        <f>SUMIFS(Outflows!$C$5:$C$64,Outflows!$A$5:$A$64,A146)</f>
        <v/>
      </c>
      <c r="E146" s="29">
        <f>IF(ROW()-4-Inputs!$B$24&gt;=1,INDEX($C$5:$C$764,ROW()-4-Inputs!$B$24),0)</f>
        <v/>
      </c>
      <c r="F146" s="29">
        <f>F145+C146</f>
        <v/>
      </c>
      <c r="G146" s="29">
        <f>IF(A146&gt;=Inputs!$B$32,$F$764,MIN(IF(Inputs!$B$28="",1E+15,Inputs!$B$28),(1-Inputs!$B$26)*IF(ROW()-4-Inputs!$B$27&gt;=1,INDEX($F$5:$F$764,ROW()-4-Inputs!$B$27),0)))</f>
        <v/>
      </c>
      <c r="H146" s="29">
        <f>G146-G145</f>
        <v/>
      </c>
      <c r="I146" s="29">
        <f>IF(A146=Inputs!$B$32,$F$764,0)</f>
        <v/>
      </c>
      <c r="J146" s="29">
        <f>CHOOSE(Inputs!$B$37,E146,H146,I146)</f>
        <v/>
      </c>
      <c r="K146" s="29">
        <f>K145+J146-D146</f>
        <v/>
      </c>
      <c r="L146" s="29">
        <f>L145+E146-D146</f>
        <v/>
      </c>
      <c r="M146" s="29">
        <f>M145+H146-D146</f>
        <v/>
      </c>
      <c r="N146" s="29">
        <f>N145+I146-D146</f>
        <v/>
      </c>
      <c r="O146" s="29">
        <f>IF(MONTH(A146)&lt;&gt;MONTH(A145),K146,MIN(O145,K146))</f>
        <v/>
      </c>
      <c r="P146" s="29">
        <f>IF(MONTH(A146)&lt;&gt;MONTH(A145),L146,MIN(P145,L146))</f>
        <v/>
      </c>
      <c r="Q146" s="29">
        <f>IF(MONTH(A146)&lt;&gt;MONTH(A145),M146,MIN(Q145,M146))</f>
        <v/>
      </c>
      <c r="R146" s="29">
        <f>IF(MONTH(A146)&lt;&gt;MONTH(A145),N146,MIN(R145,N146))</f>
        <v/>
      </c>
    </row>
    <row r="147">
      <c r="A147" s="27">
        <f>A146+1</f>
        <v/>
      </c>
      <c r="B147" s="28">
        <f>Inputs!$B$9*(IF(AND((A147-Inputs!$B$8)&gt;=0,(A147-Inputs!$B$8)&lt;=13),Inputs!$B$16/14,0)+IF(AND((A147-Inputs!$B$8)&gt;=14,(A147-Inputs!$B$8)&lt;=Inputs!$B$35-15),Inputs!$B$18/MAX(1,Inputs!$B$35-28),0)+IF(AND((A147-Inputs!$B$8)&gt;=Inputs!$B$35-14,(A147-Inputs!$B$8)&lt;=Inputs!$B$35-1,(A147-Inputs!$B$8)&gt;=14),Inputs!$B$17/14,0))</f>
        <v/>
      </c>
      <c r="C147" s="29">
        <f>B147*Inputs!$B$10</f>
        <v/>
      </c>
      <c r="D147" s="29">
        <f>SUMIFS(Outflows!$C$5:$C$64,Outflows!$A$5:$A$64,A147)</f>
        <v/>
      </c>
      <c r="E147" s="29">
        <f>IF(ROW()-4-Inputs!$B$24&gt;=1,INDEX($C$5:$C$764,ROW()-4-Inputs!$B$24),0)</f>
        <v/>
      </c>
      <c r="F147" s="29">
        <f>F146+C147</f>
        <v/>
      </c>
      <c r="G147" s="29">
        <f>IF(A147&gt;=Inputs!$B$32,$F$764,MIN(IF(Inputs!$B$28="",1E+15,Inputs!$B$28),(1-Inputs!$B$26)*IF(ROW()-4-Inputs!$B$27&gt;=1,INDEX($F$5:$F$764,ROW()-4-Inputs!$B$27),0)))</f>
        <v/>
      </c>
      <c r="H147" s="29">
        <f>G147-G146</f>
        <v/>
      </c>
      <c r="I147" s="29">
        <f>IF(A147=Inputs!$B$32,$F$764,0)</f>
        <v/>
      </c>
      <c r="J147" s="29">
        <f>CHOOSE(Inputs!$B$37,E147,H147,I147)</f>
        <v/>
      </c>
      <c r="K147" s="29">
        <f>K146+J147-D147</f>
        <v/>
      </c>
      <c r="L147" s="29">
        <f>L146+E147-D147</f>
        <v/>
      </c>
      <c r="M147" s="29">
        <f>M146+H147-D147</f>
        <v/>
      </c>
      <c r="N147" s="29">
        <f>N146+I147-D147</f>
        <v/>
      </c>
      <c r="O147" s="29">
        <f>IF(MONTH(A147)&lt;&gt;MONTH(A146),K147,MIN(O146,K147))</f>
        <v/>
      </c>
      <c r="P147" s="29">
        <f>IF(MONTH(A147)&lt;&gt;MONTH(A146),L147,MIN(P146,L147))</f>
        <v/>
      </c>
      <c r="Q147" s="29">
        <f>IF(MONTH(A147)&lt;&gt;MONTH(A146),M147,MIN(Q146,M147))</f>
        <v/>
      </c>
      <c r="R147" s="29">
        <f>IF(MONTH(A147)&lt;&gt;MONTH(A146),N147,MIN(R146,N147))</f>
        <v/>
      </c>
    </row>
    <row r="148">
      <c r="A148" s="27">
        <f>A147+1</f>
        <v/>
      </c>
      <c r="B148" s="28">
        <f>Inputs!$B$9*(IF(AND((A148-Inputs!$B$8)&gt;=0,(A148-Inputs!$B$8)&lt;=13),Inputs!$B$16/14,0)+IF(AND((A148-Inputs!$B$8)&gt;=14,(A148-Inputs!$B$8)&lt;=Inputs!$B$35-15),Inputs!$B$18/MAX(1,Inputs!$B$35-28),0)+IF(AND((A148-Inputs!$B$8)&gt;=Inputs!$B$35-14,(A148-Inputs!$B$8)&lt;=Inputs!$B$35-1,(A148-Inputs!$B$8)&gt;=14),Inputs!$B$17/14,0))</f>
        <v/>
      </c>
      <c r="C148" s="29">
        <f>B148*Inputs!$B$10</f>
        <v/>
      </c>
      <c r="D148" s="29">
        <f>SUMIFS(Outflows!$C$5:$C$64,Outflows!$A$5:$A$64,A148)</f>
        <v/>
      </c>
      <c r="E148" s="29">
        <f>IF(ROW()-4-Inputs!$B$24&gt;=1,INDEX($C$5:$C$764,ROW()-4-Inputs!$B$24),0)</f>
        <v/>
      </c>
      <c r="F148" s="29">
        <f>F147+C148</f>
        <v/>
      </c>
      <c r="G148" s="29">
        <f>IF(A148&gt;=Inputs!$B$32,$F$764,MIN(IF(Inputs!$B$28="",1E+15,Inputs!$B$28),(1-Inputs!$B$26)*IF(ROW()-4-Inputs!$B$27&gt;=1,INDEX($F$5:$F$764,ROW()-4-Inputs!$B$27),0)))</f>
        <v/>
      </c>
      <c r="H148" s="29">
        <f>G148-G147</f>
        <v/>
      </c>
      <c r="I148" s="29">
        <f>IF(A148=Inputs!$B$32,$F$764,0)</f>
        <v/>
      </c>
      <c r="J148" s="29">
        <f>CHOOSE(Inputs!$B$37,E148,H148,I148)</f>
        <v/>
      </c>
      <c r="K148" s="29">
        <f>K147+J148-D148</f>
        <v/>
      </c>
      <c r="L148" s="29">
        <f>L147+E148-D148</f>
        <v/>
      </c>
      <c r="M148" s="29">
        <f>M147+H148-D148</f>
        <v/>
      </c>
      <c r="N148" s="29">
        <f>N147+I148-D148</f>
        <v/>
      </c>
      <c r="O148" s="29">
        <f>IF(MONTH(A148)&lt;&gt;MONTH(A147),K148,MIN(O147,K148))</f>
        <v/>
      </c>
      <c r="P148" s="29">
        <f>IF(MONTH(A148)&lt;&gt;MONTH(A147),L148,MIN(P147,L148))</f>
        <v/>
      </c>
      <c r="Q148" s="29">
        <f>IF(MONTH(A148)&lt;&gt;MONTH(A147),M148,MIN(Q147,M148))</f>
        <v/>
      </c>
      <c r="R148" s="29">
        <f>IF(MONTH(A148)&lt;&gt;MONTH(A147),N148,MIN(R147,N148))</f>
        <v/>
      </c>
    </row>
    <row r="149">
      <c r="A149" s="27">
        <f>A148+1</f>
        <v/>
      </c>
      <c r="B149" s="28">
        <f>Inputs!$B$9*(IF(AND((A149-Inputs!$B$8)&gt;=0,(A149-Inputs!$B$8)&lt;=13),Inputs!$B$16/14,0)+IF(AND((A149-Inputs!$B$8)&gt;=14,(A149-Inputs!$B$8)&lt;=Inputs!$B$35-15),Inputs!$B$18/MAX(1,Inputs!$B$35-28),0)+IF(AND((A149-Inputs!$B$8)&gt;=Inputs!$B$35-14,(A149-Inputs!$B$8)&lt;=Inputs!$B$35-1,(A149-Inputs!$B$8)&gt;=14),Inputs!$B$17/14,0))</f>
        <v/>
      </c>
      <c r="C149" s="29">
        <f>B149*Inputs!$B$10</f>
        <v/>
      </c>
      <c r="D149" s="29">
        <f>SUMIFS(Outflows!$C$5:$C$64,Outflows!$A$5:$A$64,A149)</f>
        <v/>
      </c>
      <c r="E149" s="29">
        <f>IF(ROW()-4-Inputs!$B$24&gt;=1,INDEX($C$5:$C$764,ROW()-4-Inputs!$B$24),0)</f>
        <v/>
      </c>
      <c r="F149" s="29">
        <f>F148+C149</f>
        <v/>
      </c>
      <c r="G149" s="29">
        <f>IF(A149&gt;=Inputs!$B$32,$F$764,MIN(IF(Inputs!$B$28="",1E+15,Inputs!$B$28),(1-Inputs!$B$26)*IF(ROW()-4-Inputs!$B$27&gt;=1,INDEX($F$5:$F$764,ROW()-4-Inputs!$B$27),0)))</f>
        <v/>
      </c>
      <c r="H149" s="29">
        <f>G149-G148</f>
        <v/>
      </c>
      <c r="I149" s="29">
        <f>IF(A149=Inputs!$B$32,$F$764,0)</f>
        <v/>
      </c>
      <c r="J149" s="29">
        <f>CHOOSE(Inputs!$B$37,E149,H149,I149)</f>
        <v/>
      </c>
      <c r="K149" s="29">
        <f>K148+J149-D149</f>
        <v/>
      </c>
      <c r="L149" s="29">
        <f>L148+E149-D149</f>
        <v/>
      </c>
      <c r="M149" s="29">
        <f>M148+H149-D149</f>
        <v/>
      </c>
      <c r="N149" s="29">
        <f>N148+I149-D149</f>
        <v/>
      </c>
      <c r="O149" s="29">
        <f>IF(MONTH(A149)&lt;&gt;MONTH(A148),K149,MIN(O148,K149))</f>
        <v/>
      </c>
      <c r="P149" s="29">
        <f>IF(MONTH(A149)&lt;&gt;MONTH(A148),L149,MIN(P148,L149))</f>
        <v/>
      </c>
      <c r="Q149" s="29">
        <f>IF(MONTH(A149)&lt;&gt;MONTH(A148),M149,MIN(Q148,M149))</f>
        <v/>
      </c>
      <c r="R149" s="29">
        <f>IF(MONTH(A149)&lt;&gt;MONTH(A148),N149,MIN(R148,N149))</f>
        <v/>
      </c>
    </row>
    <row r="150">
      <c r="A150" s="27">
        <f>A149+1</f>
        <v/>
      </c>
      <c r="B150" s="28">
        <f>Inputs!$B$9*(IF(AND((A150-Inputs!$B$8)&gt;=0,(A150-Inputs!$B$8)&lt;=13),Inputs!$B$16/14,0)+IF(AND((A150-Inputs!$B$8)&gt;=14,(A150-Inputs!$B$8)&lt;=Inputs!$B$35-15),Inputs!$B$18/MAX(1,Inputs!$B$35-28),0)+IF(AND((A150-Inputs!$B$8)&gt;=Inputs!$B$35-14,(A150-Inputs!$B$8)&lt;=Inputs!$B$35-1,(A150-Inputs!$B$8)&gt;=14),Inputs!$B$17/14,0))</f>
        <v/>
      </c>
      <c r="C150" s="29">
        <f>B150*Inputs!$B$10</f>
        <v/>
      </c>
      <c r="D150" s="29">
        <f>SUMIFS(Outflows!$C$5:$C$64,Outflows!$A$5:$A$64,A150)</f>
        <v/>
      </c>
      <c r="E150" s="29">
        <f>IF(ROW()-4-Inputs!$B$24&gt;=1,INDEX($C$5:$C$764,ROW()-4-Inputs!$B$24),0)</f>
        <v/>
      </c>
      <c r="F150" s="29">
        <f>F149+C150</f>
        <v/>
      </c>
      <c r="G150" s="29">
        <f>IF(A150&gt;=Inputs!$B$32,$F$764,MIN(IF(Inputs!$B$28="",1E+15,Inputs!$B$28),(1-Inputs!$B$26)*IF(ROW()-4-Inputs!$B$27&gt;=1,INDEX($F$5:$F$764,ROW()-4-Inputs!$B$27),0)))</f>
        <v/>
      </c>
      <c r="H150" s="29">
        <f>G150-G149</f>
        <v/>
      </c>
      <c r="I150" s="29">
        <f>IF(A150=Inputs!$B$32,$F$764,0)</f>
        <v/>
      </c>
      <c r="J150" s="29">
        <f>CHOOSE(Inputs!$B$37,E150,H150,I150)</f>
        <v/>
      </c>
      <c r="K150" s="29">
        <f>K149+J150-D150</f>
        <v/>
      </c>
      <c r="L150" s="29">
        <f>L149+E150-D150</f>
        <v/>
      </c>
      <c r="M150" s="29">
        <f>M149+H150-D150</f>
        <v/>
      </c>
      <c r="N150" s="29">
        <f>N149+I150-D150</f>
        <v/>
      </c>
      <c r="O150" s="29">
        <f>IF(MONTH(A150)&lt;&gt;MONTH(A149),K150,MIN(O149,K150))</f>
        <v/>
      </c>
      <c r="P150" s="29">
        <f>IF(MONTH(A150)&lt;&gt;MONTH(A149),L150,MIN(P149,L150))</f>
        <v/>
      </c>
      <c r="Q150" s="29">
        <f>IF(MONTH(A150)&lt;&gt;MONTH(A149),M150,MIN(Q149,M150))</f>
        <v/>
      </c>
      <c r="R150" s="29">
        <f>IF(MONTH(A150)&lt;&gt;MONTH(A149),N150,MIN(R149,N150))</f>
        <v/>
      </c>
    </row>
    <row r="151">
      <c r="A151" s="27">
        <f>A150+1</f>
        <v/>
      </c>
      <c r="B151" s="28">
        <f>Inputs!$B$9*(IF(AND((A151-Inputs!$B$8)&gt;=0,(A151-Inputs!$B$8)&lt;=13),Inputs!$B$16/14,0)+IF(AND((A151-Inputs!$B$8)&gt;=14,(A151-Inputs!$B$8)&lt;=Inputs!$B$35-15),Inputs!$B$18/MAX(1,Inputs!$B$35-28),0)+IF(AND((A151-Inputs!$B$8)&gt;=Inputs!$B$35-14,(A151-Inputs!$B$8)&lt;=Inputs!$B$35-1,(A151-Inputs!$B$8)&gt;=14),Inputs!$B$17/14,0))</f>
        <v/>
      </c>
      <c r="C151" s="29">
        <f>B151*Inputs!$B$10</f>
        <v/>
      </c>
      <c r="D151" s="29">
        <f>SUMIFS(Outflows!$C$5:$C$64,Outflows!$A$5:$A$64,A151)</f>
        <v/>
      </c>
      <c r="E151" s="29">
        <f>IF(ROW()-4-Inputs!$B$24&gt;=1,INDEX($C$5:$C$764,ROW()-4-Inputs!$B$24),0)</f>
        <v/>
      </c>
      <c r="F151" s="29">
        <f>F150+C151</f>
        <v/>
      </c>
      <c r="G151" s="29">
        <f>IF(A151&gt;=Inputs!$B$32,$F$764,MIN(IF(Inputs!$B$28="",1E+15,Inputs!$B$28),(1-Inputs!$B$26)*IF(ROW()-4-Inputs!$B$27&gt;=1,INDEX($F$5:$F$764,ROW()-4-Inputs!$B$27),0)))</f>
        <v/>
      </c>
      <c r="H151" s="29">
        <f>G151-G150</f>
        <v/>
      </c>
      <c r="I151" s="29">
        <f>IF(A151=Inputs!$B$32,$F$764,0)</f>
        <v/>
      </c>
      <c r="J151" s="29">
        <f>CHOOSE(Inputs!$B$37,E151,H151,I151)</f>
        <v/>
      </c>
      <c r="K151" s="29">
        <f>K150+J151-D151</f>
        <v/>
      </c>
      <c r="L151" s="29">
        <f>L150+E151-D151</f>
        <v/>
      </c>
      <c r="M151" s="29">
        <f>M150+H151-D151</f>
        <v/>
      </c>
      <c r="N151" s="29">
        <f>N150+I151-D151</f>
        <v/>
      </c>
      <c r="O151" s="29">
        <f>IF(MONTH(A151)&lt;&gt;MONTH(A150),K151,MIN(O150,K151))</f>
        <v/>
      </c>
      <c r="P151" s="29">
        <f>IF(MONTH(A151)&lt;&gt;MONTH(A150),L151,MIN(P150,L151))</f>
        <v/>
      </c>
      <c r="Q151" s="29">
        <f>IF(MONTH(A151)&lt;&gt;MONTH(A150),M151,MIN(Q150,M151))</f>
        <v/>
      </c>
      <c r="R151" s="29">
        <f>IF(MONTH(A151)&lt;&gt;MONTH(A150),N151,MIN(R150,N151))</f>
        <v/>
      </c>
    </row>
    <row r="152">
      <c r="A152" s="27">
        <f>A151+1</f>
        <v/>
      </c>
      <c r="B152" s="28">
        <f>Inputs!$B$9*(IF(AND((A152-Inputs!$B$8)&gt;=0,(A152-Inputs!$B$8)&lt;=13),Inputs!$B$16/14,0)+IF(AND((A152-Inputs!$B$8)&gt;=14,(A152-Inputs!$B$8)&lt;=Inputs!$B$35-15),Inputs!$B$18/MAX(1,Inputs!$B$35-28),0)+IF(AND((A152-Inputs!$B$8)&gt;=Inputs!$B$35-14,(A152-Inputs!$B$8)&lt;=Inputs!$B$35-1,(A152-Inputs!$B$8)&gt;=14),Inputs!$B$17/14,0))</f>
        <v/>
      </c>
      <c r="C152" s="29">
        <f>B152*Inputs!$B$10</f>
        <v/>
      </c>
      <c r="D152" s="29">
        <f>SUMIFS(Outflows!$C$5:$C$64,Outflows!$A$5:$A$64,A152)</f>
        <v/>
      </c>
      <c r="E152" s="29">
        <f>IF(ROW()-4-Inputs!$B$24&gt;=1,INDEX($C$5:$C$764,ROW()-4-Inputs!$B$24),0)</f>
        <v/>
      </c>
      <c r="F152" s="29">
        <f>F151+C152</f>
        <v/>
      </c>
      <c r="G152" s="29">
        <f>IF(A152&gt;=Inputs!$B$32,$F$764,MIN(IF(Inputs!$B$28="",1E+15,Inputs!$B$28),(1-Inputs!$B$26)*IF(ROW()-4-Inputs!$B$27&gt;=1,INDEX($F$5:$F$764,ROW()-4-Inputs!$B$27),0)))</f>
        <v/>
      </c>
      <c r="H152" s="29">
        <f>G152-G151</f>
        <v/>
      </c>
      <c r="I152" s="29">
        <f>IF(A152=Inputs!$B$32,$F$764,0)</f>
        <v/>
      </c>
      <c r="J152" s="29">
        <f>CHOOSE(Inputs!$B$37,E152,H152,I152)</f>
        <v/>
      </c>
      <c r="K152" s="29">
        <f>K151+J152-D152</f>
        <v/>
      </c>
      <c r="L152" s="29">
        <f>L151+E152-D152</f>
        <v/>
      </c>
      <c r="M152" s="29">
        <f>M151+H152-D152</f>
        <v/>
      </c>
      <c r="N152" s="29">
        <f>N151+I152-D152</f>
        <v/>
      </c>
      <c r="O152" s="29">
        <f>IF(MONTH(A152)&lt;&gt;MONTH(A151),K152,MIN(O151,K152))</f>
        <v/>
      </c>
      <c r="P152" s="29">
        <f>IF(MONTH(A152)&lt;&gt;MONTH(A151),L152,MIN(P151,L152))</f>
        <v/>
      </c>
      <c r="Q152" s="29">
        <f>IF(MONTH(A152)&lt;&gt;MONTH(A151),M152,MIN(Q151,M152))</f>
        <v/>
      </c>
      <c r="R152" s="29">
        <f>IF(MONTH(A152)&lt;&gt;MONTH(A151),N152,MIN(R151,N152))</f>
        <v/>
      </c>
    </row>
    <row r="153">
      <c r="A153" s="27">
        <f>A152+1</f>
        <v/>
      </c>
      <c r="B153" s="28">
        <f>Inputs!$B$9*(IF(AND((A153-Inputs!$B$8)&gt;=0,(A153-Inputs!$B$8)&lt;=13),Inputs!$B$16/14,0)+IF(AND((A153-Inputs!$B$8)&gt;=14,(A153-Inputs!$B$8)&lt;=Inputs!$B$35-15),Inputs!$B$18/MAX(1,Inputs!$B$35-28),0)+IF(AND((A153-Inputs!$B$8)&gt;=Inputs!$B$35-14,(A153-Inputs!$B$8)&lt;=Inputs!$B$35-1,(A153-Inputs!$B$8)&gt;=14),Inputs!$B$17/14,0))</f>
        <v/>
      </c>
      <c r="C153" s="29">
        <f>B153*Inputs!$B$10</f>
        <v/>
      </c>
      <c r="D153" s="29">
        <f>SUMIFS(Outflows!$C$5:$C$64,Outflows!$A$5:$A$64,A153)</f>
        <v/>
      </c>
      <c r="E153" s="29">
        <f>IF(ROW()-4-Inputs!$B$24&gt;=1,INDEX($C$5:$C$764,ROW()-4-Inputs!$B$24),0)</f>
        <v/>
      </c>
      <c r="F153" s="29">
        <f>F152+C153</f>
        <v/>
      </c>
      <c r="G153" s="29">
        <f>IF(A153&gt;=Inputs!$B$32,$F$764,MIN(IF(Inputs!$B$28="",1E+15,Inputs!$B$28),(1-Inputs!$B$26)*IF(ROW()-4-Inputs!$B$27&gt;=1,INDEX($F$5:$F$764,ROW()-4-Inputs!$B$27),0)))</f>
        <v/>
      </c>
      <c r="H153" s="29">
        <f>G153-G152</f>
        <v/>
      </c>
      <c r="I153" s="29">
        <f>IF(A153=Inputs!$B$32,$F$764,0)</f>
        <v/>
      </c>
      <c r="J153" s="29">
        <f>CHOOSE(Inputs!$B$37,E153,H153,I153)</f>
        <v/>
      </c>
      <c r="K153" s="29">
        <f>K152+J153-D153</f>
        <v/>
      </c>
      <c r="L153" s="29">
        <f>L152+E153-D153</f>
        <v/>
      </c>
      <c r="M153" s="29">
        <f>M152+H153-D153</f>
        <v/>
      </c>
      <c r="N153" s="29">
        <f>N152+I153-D153</f>
        <v/>
      </c>
      <c r="O153" s="29">
        <f>IF(MONTH(A153)&lt;&gt;MONTH(A152),K153,MIN(O152,K153))</f>
        <v/>
      </c>
      <c r="P153" s="29">
        <f>IF(MONTH(A153)&lt;&gt;MONTH(A152),L153,MIN(P152,L153))</f>
        <v/>
      </c>
      <c r="Q153" s="29">
        <f>IF(MONTH(A153)&lt;&gt;MONTH(A152),M153,MIN(Q152,M153))</f>
        <v/>
      </c>
      <c r="R153" s="29">
        <f>IF(MONTH(A153)&lt;&gt;MONTH(A152),N153,MIN(R152,N153))</f>
        <v/>
      </c>
    </row>
    <row r="154">
      <c r="A154" s="27">
        <f>A153+1</f>
        <v/>
      </c>
      <c r="B154" s="28">
        <f>Inputs!$B$9*(IF(AND((A154-Inputs!$B$8)&gt;=0,(A154-Inputs!$B$8)&lt;=13),Inputs!$B$16/14,0)+IF(AND((A154-Inputs!$B$8)&gt;=14,(A154-Inputs!$B$8)&lt;=Inputs!$B$35-15),Inputs!$B$18/MAX(1,Inputs!$B$35-28),0)+IF(AND((A154-Inputs!$B$8)&gt;=Inputs!$B$35-14,(A154-Inputs!$B$8)&lt;=Inputs!$B$35-1,(A154-Inputs!$B$8)&gt;=14),Inputs!$B$17/14,0))</f>
        <v/>
      </c>
      <c r="C154" s="29">
        <f>B154*Inputs!$B$10</f>
        <v/>
      </c>
      <c r="D154" s="29">
        <f>SUMIFS(Outflows!$C$5:$C$64,Outflows!$A$5:$A$64,A154)</f>
        <v/>
      </c>
      <c r="E154" s="29">
        <f>IF(ROW()-4-Inputs!$B$24&gt;=1,INDEX($C$5:$C$764,ROW()-4-Inputs!$B$24),0)</f>
        <v/>
      </c>
      <c r="F154" s="29">
        <f>F153+C154</f>
        <v/>
      </c>
      <c r="G154" s="29">
        <f>IF(A154&gt;=Inputs!$B$32,$F$764,MIN(IF(Inputs!$B$28="",1E+15,Inputs!$B$28),(1-Inputs!$B$26)*IF(ROW()-4-Inputs!$B$27&gt;=1,INDEX($F$5:$F$764,ROW()-4-Inputs!$B$27),0)))</f>
        <v/>
      </c>
      <c r="H154" s="29">
        <f>G154-G153</f>
        <v/>
      </c>
      <c r="I154" s="29">
        <f>IF(A154=Inputs!$B$32,$F$764,0)</f>
        <v/>
      </c>
      <c r="J154" s="29">
        <f>CHOOSE(Inputs!$B$37,E154,H154,I154)</f>
        <v/>
      </c>
      <c r="K154" s="29">
        <f>K153+J154-D154</f>
        <v/>
      </c>
      <c r="L154" s="29">
        <f>L153+E154-D154</f>
        <v/>
      </c>
      <c r="M154" s="29">
        <f>M153+H154-D154</f>
        <v/>
      </c>
      <c r="N154" s="29">
        <f>N153+I154-D154</f>
        <v/>
      </c>
      <c r="O154" s="29">
        <f>IF(MONTH(A154)&lt;&gt;MONTH(A153),K154,MIN(O153,K154))</f>
        <v/>
      </c>
      <c r="P154" s="29">
        <f>IF(MONTH(A154)&lt;&gt;MONTH(A153),L154,MIN(P153,L154))</f>
        <v/>
      </c>
      <c r="Q154" s="29">
        <f>IF(MONTH(A154)&lt;&gt;MONTH(A153),M154,MIN(Q153,M154))</f>
        <v/>
      </c>
      <c r="R154" s="29">
        <f>IF(MONTH(A154)&lt;&gt;MONTH(A153),N154,MIN(R153,N154))</f>
        <v/>
      </c>
    </row>
    <row r="155">
      <c r="A155" s="27">
        <f>A154+1</f>
        <v/>
      </c>
      <c r="B155" s="28">
        <f>Inputs!$B$9*(IF(AND((A155-Inputs!$B$8)&gt;=0,(A155-Inputs!$B$8)&lt;=13),Inputs!$B$16/14,0)+IF(AND((A155-Inputs!$B$8)&gt;=14,(A155-Inputs!$B$8)&lt;=Inputs!$B$35-15),Inputs!$B$18/MAX(1,Inputs!$B$35-28),0)+IF(AND((A155-Inputs!$B$8)&gt;=Inputs!$B$35-14,(A155-Inputs!$B$8)&lt;=Inputs!$B$35-1,(A155-Inputs!$B$8)&gt;=14),Inputs!$B$17/14,0))</f>
        <v/>
      </c>
      <c r="C155" s="29">
        <f>B155*Inputs!$B$10</f>
        <v/>
      </c>
      <c r="D155" s="29">
        <f>SUMIFS(Outflows!$C$5:$C$64,Outflows!$A$5:$A$64,A155)</f>
        <v/>
      </c>
      <c r="E155" s="29">
        <f>IF(ROW()-4-Inputs!$B$24&gt;=1,INDEX($C$5:$C$764,ROW()-4-Inputs!$B$24),0)</f>
        <v/>
      </c>
      <c r="F155" s="29">
        <f>F154+C155</f>
        <v/>
      </c>
      <c r="G155" s="29">
        <f>IF(A155&gt;=Inputs!$B$32,$F$764,MIN(IF(Inputs!$B$28="",1E+15,Inputs!$B$28),(1-Inputs!$B$26)*IF(ROW()-4-Inputs!$B$27&gt;=1,INDEX($F$5:$F$764,ROW()-4-Inputs!$B$27),0)))</f>
        <v/>
      </c>
      <c r="H155" s="29">
        <f>G155-G154</f>
        <v/>
      </c>
      <c r="I155" s="29">
        <f>IF(A155=Inputs!$B$32,$F$764,0)</f>
        <v/>
      </c>
      <c r="J155" s="29">
        <f>CHOOSE(Inputs!$B$37,E155,H155,I155)</f>
        <v/>
      </c>
      <c r="K155" s="29">
        <f>K154+J155-D155</f>
        <v/>
      </c>
      <c r="L155" s="29">
        <f>L154+E155-D155</f>
        <v/>
      </c>
      <c r="M155" s="29">
        <f>M154+H155-D155</f>
        <v/>
      </c>
      <c r="N155" s="29">
        <f>N154+I155-D155</f>
        <v/>
      </c>
      <c r="O155" s="29">
        <f>IF(MONTH(A155)&lt;&gt;MONTH(A154),K155,MIN(O154,K155))</f>
        <v/>
      </c>
      <c r="P155" s="29">
        <f>IF(MONTH(A155)&lt;&gt;MONTH(A154),L155,MIN(P154,L155))</f>
        <v/>
      </c>
      <c r="Q155" s="29">
        <f>IF(MONTH(A155)&lt;&gt;MONTH(A154),M155,MIN(Q154,M155))</f>
        <v/>
      </c>
      <c r="R155" s="29">
        <f>IF(MONTH(A155)&lt;&gt;MONTH(A154),N155,MIN(R154,N155))</f>
        <v/>
      </c>
    </row>
    <row r="156">
      <c r="A156" s="27">
        <f>A155+1</f>
        <v/>
      </c>
      <c r="B156" s="28">
        <f>Inputs!$B$9*(IF(AND((A156-Inputs!$B$8)&gt;=0,(A156-Inputs!$B$8)&lt;=13),Inputs!$B$16/14,0)+IF(AND((A156-Inputs!$B$8)&gt;=14,(A156-Inputs!$B$8)&lt;=Inputs!$B$35-15),Inputs!$B$18/MAX(1,Inputs!$B$35-28),0)+IF(AND((A156-Inputs!$B$8)&gt;=Inputs!$B$35-14,(A156-Inputs!$B$8)&lt;=Inputs!$B$35-1,(A156-Inputs!$B$8)&gt;=14),Inputs!$B$17/14,0))</f>
        <v/>
      </c>
      <c r="C156" s="29">
        <f>B156*Inputs!$B$10</f>
        <v/>
      </c>
      <c r="D156" s="29">
        <f>SUMIFS(Outflows!$C$5:$C$64,Outflows!$A$5:$A$64,A156)</f>
        <v/>
      </c>
      <c r="E156" s="29">
        <f>IF(ROW()-4-Inputs!$B$24&gt;=1,INDEX($C$5:$C$764,ROW()-4-Inputs!$B$24),0)</f>
        <v/>
      </c>
      <c r="F156" s="29">
        <f>F155+C156</f>
        <v/>
      </c>
      <c r="G156" s="29">
        <f>IF(A156&gt;=Inputs!$B$32,$F$764,MIN(IF(Inputs!$B$28="",1E+15,Inputs!$B$28),(1-Inputs!$B$26)*IF(ROW()-4-Inputs!$B$27&gt;=1,INDEX($F$5:$F$764,ROW()-4-Inputs!$B$27),0)))</f>
        <v/>
      </c>
      <c r="H156" s="29">
        <f>G156-G155</f>
        <v/>
      </c>
      <c r="I156" s="29">
        <f>IF(A156=Inputs!$B$32,$F$764,0)</f>
        <v/>
      </c>
      <c r="J156" s="29">
        <f>CHOOSE(Inputs!$B$37,E156,H156,I156)</f>
        <v/>
      </c>
      <c r="K156" s="29">
        <f>K155+J156-D156</f>
        <v/>
      </c>
      <c r="L156" s="29">
        <f>L155+E156-D156</f>
        <v/>
      </c>
      <c r="M156" s="29">
        <f>M155+H156-D156</f>
        <v/>
      </c>
      <c r="N156" s="29">
        <f>N155+I156-D156</f>
        <v/>
      </c>
      <c r="O156" s="29">
        <f>IF(MONTH(A156)&lt;&gt;MONTH(A155),K156,MIN(O155,K156))</f>
        <v/>
      </c>
      <c r="P156" s="29">
        <f>IF(MONTH(A156)&lt;&gt;MONTH(A155),L156,MIN(P155,L156))</f>
        <v/>
      </c>
      <c r="Q156" s="29">
        <f>IF(MONTH(A156)&lt;&gt;MONTH(A155),M156,MIN(Q155,M156))</f>
        <v/>
      </c>
      <c r="R156" s="29">
        <f>IF(MONTH(A156)&lt;&gt;MONTH(A155),N156,MIN(R155,N156))</f>
        <v/>
      </c>
    </row>
    <row r="157">
      <c r="A157" s="27">
        <f>A156+1</f>
        <v/>
      </c>
      <c r="B157" s="28">
        <f>Inputs!$B$9*(IF(AND((A157-Inputs!$B$8)&gt;=0,(A157-Inputs!$B$8)&lt;=13),Inputs!$B$16/14,0)+IF(AND((A157-Inputs!$B$8)&gt;=14,(A157-Inputs!$B$8)&lt;=Inputs!$B$35-15),Inputs!$B$18/MAX(1,Inputs!$B$35-28),0)+IF(AND((A157-Inputs!$B$8)&gt;=Inputs!$B$35-14,(A157-Inputs!$B$8)&lt;=Inputs!$B$35-1,(A157-Inputs!$B$8)&gt;=14),Inputs!$B$17/14,0))</f>
        <v/>
      </c>
      <c r="C157" s="29">
        <f>B157*Inputs!$B$10</f>
        <v/>
      </c>
      <c r="D157" s="29">
        <f>SUMIFS(Outflows!$C$5:$C$64,Outflows!$A$5:$A$64,A157)</f>
        <v/>
      </c>
      <c r="E157" s="29">
        <f>IF(ROW()-4-Inputs!$B$24&gt;=1,INDEX($C$5:$C$764,ROW()-4-Inputs!$B$24),0)</f>
        <v/>
      </c>
      <c r="F157" s="29">
        <f>F156+C157</f>
        <v/>
      </c>
      <c r="G157" s="29">
        <f>IF(A157&gt;=Inputs!$B$32,$F$764,MIN(IF(Inputs!$B$28="",1E+15,Inputs!$B$28),(1-Inputs!$B$26)*IF(ROW()-4-Inputs!$B$27&gt;=1,INDEX($F$5:$F$764,ROW()-4-Inputs!$B$27),0)))</f>
        <v/>
      </c>
      <c r="H157" s="29">
        <f>G157-G156</f>
        <v/>
      </c>
      <c r="I157" s="29">
        <f>IF(A157=Inputs!$B$32,$F$764,0)</f>
        <v/>
      </c>
      <c r="J157" s="29">
        <f>CHOOSE(Inputs!$B$37,E157,H157,I157)</f>
        <v/>
      </c>
      <c r="K157" s="29">
        <f>K156+J157-D157</f>
        <v/>
      </c>
      <c r="L157" s="29">
        <f>L156+E157-D157</f>
        <v/>
      </c>
      <c r="M157" s="29">
        <f>M156+H157-D157</f>
        <v/>
      </c>
      <c r="N157" s="29">
        <f>N156+I157-D157</f>
        <v/>
      </c>
      <c r="O157" s="29">
        <f>IF(MONTH(A157)&lt;&gt;MONTH(A156),K157,MIN(O156,K157))</f>
        <v/>
      </c>
      <c r="P157" s="29">
        <f>IF(MONTH(A157)&lt;&gt;MONTH(A156),L157,MIN(P156,L157))</f>
        <v/>
      </c>
      <c r="Q157" s="29">
        <f>IF(MONTH(A157)&lt;&gt;MONTH(A156),M157,MIN(Q156,M157))</f>
        <v/>
      </c>
      <c r="R157" s="29">
        <f>IF(MONTH(A157)&lt;&gt;MONTH(A156),N157,MIN(R156,N157))</f>
        <v/>
      </c>
    </row>
    <row r="158">
      <c r="A158" s="27">
        <f>A157+1</f>
        <v/>
      </c>
      <c r="B158" s="28">
        <f>Inputs!$B$9*(IF(AND((A158-Inputs!$B$8)&gt;=0,(A158-Inputs!$B$8)&lt;=13),Inputs!$B$16/14,0)+IF(AND((A158-Inputs!$B$8)&gt;=14,(A158-Inputs!$B$8)&lt;=Inputs!$B$35-15),Inputs!$B$18/MAX(1,Inputs!$B$35-28),0)+IF(AND((A158-Inputs!$B$8)&gt;=Inputs!$B$35-14,(A158-Inputs!$B$8)&lt;=Inputs!$B$35-1,(A158-Inputs!$B$8)&gt;=14),Inputs!$B$17/14,0))</f>
        <v/>
      </c>
      <c r="C158" s="29">
        <f>B158*Inputs!$B$10</f>
        <v/>
      </c>
      <c r="D158" s="29">
        <f>SUMIFS(Outflows!$C$5:$C$64,Outflows!$A$5:$A$64,A158)</f>
        <v/>
      </c>
      <c r="E158" s="29">
        <f>IF(ROW()-4-Inputs!$B$24&gt;=1,INDEX($C$5:$C$764,ROW()-4-Inputs!$B$24),0)</f>
        <v/>
      </c>
      <c r="F158" s="29">
        <f>F157+C158</f>
        <v/>
      </c>
      <c r="G158" s="29">
        <f>IF(A158&gt;=Inputs!$B$32,$F$764,MIN(IF(Inputs!$B$28="",1E+15,Inputs!$B$28),(1-Inputs!$B$26)*IF(ROW()-4-Inputs!$B$27&gt;=1,INDEX($F$5:$F$764,ROW()-4-Inputs!$B$27),0)))</f>
        <v/>
      </c>
      <c r="H158" s="29">
        <f>G158-G157</f>
        <v/>
      </c>
      <c r="I158" s="29">
        <f>IF(A158=Inputs!$B$32,$F$764,0)</f>
        <v/>
      </c>
      <c r="J158" s="29">
        <f>CHOOSE(Inputs!$B$37,E158,H158,I158)</f>
        <v/>
      </c>
      <c r="K158" s="29">
        <f>K157+J158-D158</f>
        <v/>
      </c>
      <c r="L158" s="29">
        <f>L157+E158-D158</f>
        <v/>
      </c>
      <c r="M158" s="29">
        <f>M157+H158-D158</f>
        <v/>
      </c>
      <c r="N158" s="29">
        <f>N157+I158-D158</f>
        <v/>
      </c>
      <c r="O158" s="29">
        <f>IF(MONTH(A158)&lt;&gt;MONTH(A157),K158,MIN(O157,K158))</f>
        <v/>
      </c>
      <c r="P158" s="29">
        <f>IF(MONTH(A158)&lt;&gt;MONTH(A157),L158,MIN(P157,L158))</f>
        <v/>
      </c>
      <c r="Q158" s="29">
        <f>IF(MONTH(A158)&lt;&gt;MONTH(A157),M158,MIN(Q157,M158))</f>
        <v/>
      </c>
      <c r="R158" s="29">
        <f>IF(MONTH(A158)&lt;&gt;MONTH(A157),N158,MIN(R157,N158))</f>
        <v/>
      </c>
    </row>
    <row r="159">
      <c r="A159" s="27">
        <f>A158+1</f>
        <v/>
      </c>
      <c r="B159" s="28">
        <f>Inputs!$B$9*(IF(AND((A159-Inputs!$B$8)&gt;=0,(A159-Inputs!$B$8)&lt;=13),Inputs!$B$16/14,0)+IF(AND((A159-Inputs!$B$8)&gt;=14,(A159-Inputs!$B$8)&lt;=Inputs!$B$35-15),Inputs!$B$18/MAX(1,Inputs!$B$35-28),0)+IF(AND((A159-Inputs!$B$8)&gt;=Inputs!$B$35-14,(A159-Inputs!$B$8)&lt;=Inputs!$B$35-1,(A159-Inputs!$B$8)&gt;=14),Inputs!$B$17/14,0))</f>
        <v/>
      </c>
      <c r="C159" s="29">
        <f>B159*Inputs!$B$10</f>
        <v/>
      </c>
      <c r="D159" s="29">
        <f>SUMIFS(Outflows!$C$5:$C$64,Outflows!$A$5:$A$64,A159)</f>
        <v/>
      </c>
      <c r="E159" s="29">
        <f>IF(ROW()-4-Inputs!$B$24&gt;=1,INDEX($C$5:$C$764,ROW()-4-Inputs!$B$24),0)</f>
        <v/>
      </c>
      <c r="F159" s="29">
        <f>F158+C159</f>
        <v/>
      </c>
      <c r="G159" s="29">
        <f>IF(A159&gt;=Inputs!$B$32,$F$764,MIN(IF(Inputs!$B$28="",1E+15,Inputs!$B$28),(1-Inputs!$B$26)*IF(ROW()-4-Inputs!$B$27&gt;=1,INDEX($F$5:$F$764,ROW()-4-Inputs!$B$27),0)))</f>
        <v/>
      </c>
      <c r="H159" s="29">
        <f>G159-G158</f>
        <v/>
      </c>
      <c r="I159" s="29">
        <f>IF(A159=Inputs!$B$32,$F$764,0)</f>
        <v/>
      </c>
      <c r="J159" s="29">
        <f>CHOOSE(Inputs!$B$37,E159,H159,I159)</f>
        <v/>
      </c>
      <c r="K159" s="29">
        <f>K158+J159-D159</f>
        <v/>
      </c>
      <c r="L159" s="29">
        <f>L158+E159-D159</f>
        <v/>
      </c>
      <c r="M159" s="29">
        <f>M158+H159-D159</f>
        <v/>
      </c>
      <c r="N159" s="29">
        <f>N158+I159-D159</f>
        <v/>
      </c>
      <c r="O159" s="29">
        <f>IF(MONTH(A159)&lt;&gt;MONTH(A158),K159,MIN(O158,K159))</f>
        <v/>
      </c>
      <c r="P159" s="29">
        <f>IF(MONTH(A159)&lt;&gt;MONTH(A158),L159,MIN(P158,L159))</f>
        <v/>
      </c>
      <c r="Q159" s="29">
        <f>IF(MONTH(A159)&lt;&gt;MONTH(A158),M159,MIN(Q158,M159))</f>
        <v/>
      </c>
      <c r="R159" s="29">
        <f>IF(MONTH(A159)&lt;&gt;MONTH(A158),N159,MIN(R158,N159))</f>
        <v/>
      </c>
    </row>
    <row r="160">
      <c r="A160" s="27">
        <f>A159+1</f>
        <v/>
      </c>
      <c r="B160" s="28">
        <f>Inputs!$B$9*(IF(AND((A160-Inputs!$B$8)&gt;=0,(A160-Inputs!$B$8)&lt;=13),Inputs!$B$16/14,0)+IF(AND((A160-Inputs!$B$8)&gt;=14,(A160-Inputs!$B$8)&lt;=Inputs!$B$35-15),Inputs!$B$18/MAX(1,Inputs!$B$35-28),0)+IF(AND((A160-Inputs!$B$8)&gt;=Inputs!$B$35-14,(A160-Inputs!$B$8)&lt;=Inputs!$B$35-1,(A160-Inputs!$B$8)&gt;=14),Inputs!$B$17/14,0))</f>
        <v/>
      </c>
      <c r="C160" s="29">
        <f>B160*Inputs!$B$10</f>
        <v/>
      </c>
      <c r="D160" s="29">
        <f>SUMIFS(Outflows!$C$5:$C$64,Outflows!$A$5:$A$64,A160)</f>
        <v/>
      </c>
      <c r="E160" s="29">
        <f>IF(ROW()-4-Inputs!$B$24&gt;=1,INDEX($C$5:$C$764,ROW()-4-Inputs!$B$24),0)</f>
        <v/>
      </c>
      <c r="F160" s="29">
        <f>F159+C160</f>
        <v/>
      </c>
      <c r="G160" s="29">
        <f>IF(A160&gt;=Inputs!$B$32,$F$764,MIN(IF(Inputs!$B$28="",1E+15,Inputs!$B$28),(1-Inputs!$B$26)*IF(ROW()-4-Inputs!$B$27&gt;=1,INDEX($F$5:$F$764,ROW()-4-Inputs!$B$27),0)))</f>
        <v/>
      </c>
      <c r="H160" s="29">
        <f>G160-G159</f>
        <v/>
      </c>
      <c r="I160" s="29">
        <f>IF(A160=Inputs!$B$32,$F$764,0)</f>
        <v/>
      </c>
      <c r="J160" s="29">
        <f>CHOOSE(Inputs!$B$37,E160,H160,I160)</f>
        <v/>
      </c>
      <c r="K160" s="29">
        <f>K159+J160-D160</f>
        <v/>
      </c>
      <c r="L160" s="29">
        <f>L159+E160-D160</f>
        <v/>
      </c>
      <c r="M160" s="29">
        <f>M159+H160-D160</f>
        <v/>
      </c>
      <c r="N160" s="29">
        <f>N159+I160-D160</f>
        <v/>
      </c>
      <c r="O160" s="29">
        <f>IF(MONTH(A160)&lt;&gt;MONTH(A159),K160,MIN(O159,K160))</f>
        <v/>
      </c>
      <c r="P160" s="29">
        <f>IF(MONTH(A160)&lt;&gt;MONTH(A159),L160,MIN(P159,L160))</f>
        <v/>
      </c>
      <c r="Q160" s="29">
        <f>IF(MONTH(A160)&lt;&gt;MONTH(A159),M160,MIN(Q159,M160))</f>
        <v/>
      </c>
      <c r="R160" s="29">
        <f>IF(MONTH(A160)&lt;&gt;MONTH(A159),N160,MIN(R159,N160))</f>
        <v/>
      </c>
    </row>
    <row r="161">
      <c r="A161" s="27">
        <f>A160+1</f>
        <v/>
      </c>
      <c r="B161" s="28">
        <f>Inputs!$B$9*(IF(AND((A161-Inputs!$B$8)&gt;=0,(A161-Inputs!$B$8)&lt;=13),Inputs!$B$16/14,0)+IF(AND((A161-Inputs!$B$8)&gt;=14,(A161-Inputs!$B$8)&lt;=Inputs!$B$35-15),Inputs!$B$18/MAX(1,Inputs!$B$35-28),0)+IF(AND((A161-Inputs!$B$8)&gt;=Inputs!$B$35-14,(A161-Inputs!$B$8)&lt;=Inputs!$B$35-1,(A161-Inputs!$B$8)&gt;=14),Inputs!$B$17/14,0))</f>
        <v/>
      </c>
      <c r="C161" s="29">
        <f>B161*Inputs!$B$10</f>
        <v/>
      </c>
      <c r="D161" s="29">
        <f>SUMIFS(Outflows!$C$5:$C$64,Outflows!$A$5:$A$64,A161)</f>
        <v/>
      </c>
      <c r="E161" s="29">
        <f>IF(ROW()-4-Inputs!$B$24&gt;=1,INDEX($C$5:$C$764,ROW()-4-Inputs!$B$24),0)</f>
        <v/>
      </c>
      <c r="F161" s="29">
        <f>F160+C161</f>
        <v/>
      </c>
      <c r="G161" s="29">
        <f>IF(A161&gt;=Inputs!$B$32,$F$764,MIN(IF(Inputs!$B$28="",1E+15,Inputs!$B$28),(1-Inputs!$B$26)*IF(ROW()-4-Inputs!$B$27&gt;=1,INDEX($F$5:$F$764,ROW()-4-Inputs!$B$27),0)))</f>
        <v/>
      </c>
      <c r="H161" s="29">
        <f>G161-G160</f>
        <v/>
      </c>
      <c r="I161" s="29">
        <f>IF(A161=Inputs!$B$32,$F$764,0)</f>
        <v/>
      </c>
      <c r="J161" s="29">
        <f>CHOOSE(Inputs!$B$37,E161,H161,I161)</f>
        <v/>
      </c>
      <c r="K161" s="29">
        <f>K160+J161-D161</f>
        <v/>
      </c>
      <c r="L161" s="29">
        <f>L160+E161-D161</f>
        <v/>
      </c>
      <c r="M161" s="29">
        <f>M160+H161-D161</f>
        <v/>
      </c>
      <c r="N161" s="29">
        <f>N160+I161-D161</f>
        <v/>
      </c>
      <c r="O161" s="29">
        <f>IF(MONTH(A161)&lt;&gt;MONTH(A160),K161,MIN(O160,K161))</f>
        <v/>
      </c>
      <c r="P161" s="29">
        <f>IF(MONTH(A161)&lt;&gt;MONTH(A160),L161,MIN(P160,L161))</f>
        <v/>
      </c>
      <c r="Q161" s="29">
        <f>IF(MONTH(A161)&lt;&gt;MONTH(A160),M161,MIN(Q160,M161))</f>
        <v/>
      </c>
      <c r="R161" s="29">
        <f>IF(MONTH(A161)&lt;&gt;MONTH(A160),N161,MIN(R160,N161))</f>
        <v/>
      </c>
    </row>
    <row r="162">
      <c r="A162" s="27">
        <f>A161+1</f>
        <v/>
      </c>
      <c r="B162" s="28">
        <f>Inputs!$B$9*(IF(AND((A162-Inputs!$B$8)&gt;=0,(A162-Inputs!$B$8)&lt;=13),Inputs!$B$16/14,0)+IF(AND((A162-Inputs!$B$8)&gt;=14,(A162-Inputs!$B$8)&lt;=Inputs!$B$35-15),Inputs!$B$18/MAX(1,Inputs!$B$35-28),0)+IF(AND((A162-Inputs!$B$8)&gt;=Inputs!$B$35-14,(A162-Inputs!$B$8)&lt;=Inputs!$B$35-1,(A162-Inputs!$B$8)&gt;=14),Inputs!$B$17/14,0))</f>
        <v/>
      </c>
      <c r="C162" s="29">
        <f>B162*Inputs!$B$10</f>
        <v/>
      </c>
      <c r="D162" s="29">
        <f>SUMIFS(Outflows!$C$5:$C$64,Outflows!$A$5:$A$64,A162)</f>
        <v/>
      </c>
      <c r="E162" s="29">
        <f>IF(ROW()-4-Inputs!$B$24&gt;=1,INDEX($C$5:$C$764,ROW()-4-Inputs!$B$24),0)</f>
        <v/>
      </c>
      <c r="F162" s="29">
        <f>F161+C162</f>
        <v/>
      </c>
      <c r="G162" s="29">
        <f>IF(A162&gt;=Inputs!$B$32,$F$764,MIN(IF(Inputs!$B$28="",1E+15,Inputs!$B$28),(1-Inputs!$B$26)*IF(ROW()-4-Inputs!$B$27&gt;=1,INDEX($F$5:$F$764,ROW()-4-Inputs!$B$27),0)))</f>
        <v/>
      </c>
      <c r="H162" s="29">
        <f>G162-G161</f>
        <v/>
      </c>
      <c r="I162" s="29">
        <f>IF(A162=Inputs!$B$32,$F$764,0)</f>
        <v/>
      </c>
      <c r="J162" s="29">
        <f>CHOOSE(Inputs!$B$37,E162,H162,I162)</f>
        <v/>
      </c>
      <c r="K162" s="29">
        <f>K161+J162-D162</f>
        <v/>
      </c>
      <c r="L162" s="29">
        <f>L161+E162-D162</f>
        <v/>
      </c>
      <c r="M162" s="29">
        <f>M161+H162-D162</f>
        <v/>
      </c>
      <c r="N162" s="29">
        <f>N161+I162-D162</f>
        <v/>
      </c>
      <c r="O162" s="29">
        <f>IF(MONTH(A162)&lt;&gt;MONTH(A161),K162,MIN(O161,K162))</f>
        <v/>
      </c>
      <c r="P162" s="29">
        <f>IF(MONTH(A162)&lt;&gt;MONTH(A161),L162,MIN(P161,L162))</f>
        <v/>
      </c>
      <c r="Q162" s="29">
        <f>IF(MONTH(A162)&lt;&gt;MONTH(A161),M162,MIN(Q161,M162))</f>
        <v/>
      </c>
      <c r="R162" s="29">
        <f>IF(MONTH(A162)&lt;&gt;MONTH(A161),N162,MIN(R161,N162))</f>
        <v/>
      </c>
    </row>
    <row r="163">
      <c r="A163" s="27">
        <f>A162+1</f>
        <v/>
      </c>
      <c r="B163" s="28">
        <f>Inputs!$B$9*(IF(AND((A163-Inputs!$B$8)&gt;=0,(A163-Inputs!$B$8)&lt;=13),Inputs!$B$16/14,0)+IF(AND((A163-Inputs!$B$8)&gt;=14,(A163-Inputs!$B$8)&lt;=Inputs!$B$35-15),Inputs!$B$18/MAX(1,Inputs!$B$35-28),0)+IF(AND((A163-Inputs!$B$8)&gt;=Inputs!$B$35-14,(A163-Inputs!$B$8)&lt;=Inputs!$B$35-1,(A163-Inputs!$B$8)&gt;=14),Inputs!$B$17/14,0))</f>
        <v/>
      </c>
      <c r="C163" s="29">
        <f>B163*Inputs!$B$10</f>
        <v/>
      </c>
      <c r="D163" s="29">
        <f>SUMIFS(Outflows!$C$5:$C$64,Outflows!$A$5:$A$64,A163)</f>
        <v/>
      </c>
      <c r="E163" s="29">
        <f>IF(ROW()-4-Inputs!$B$24&gt;=1,INDEX($C$5:$C$764,ROW()-4-Inputs!$B$24),0)</f>
        <v/>
      </c>
      <c r="F163" s="29">
        <f>F162+C163</f>
        <v/>
      </c>
      <c r="G163" s="29">
        <f>IF(A163&gt;=Inputs!$B$32,$F$764,MIN(IF(Inputs!$B$28="",1E+15,Inputs!$B$28),(1-Inputs!$B$26)*IF(ROW()-4-Inputs!$B$27&gt;=1,INDEX($F$5:$F$764,ROW()-4-Inputs!$B$27),0)))</f>
        <v/>
      </c>
      <c r="H163" s="29">
        <f>G163-G162</f>
        <v/>
      </c>
      <c r="I163" s="29">
        <f>IF(A163=Inputs!$B$32,$F$764,0)</f>
        <v/>
      </c>
      <c r="J163" s="29">
        <f>CHOOSE(Inputs!$B$37,E163,H163,I163)</f>
        <v/>
      </c>
      <c r="K163" s="29">
        <f>K162+J163-D163</f>
        <v/>
      </c>
      <c r="L163" s="29">
        <f>L162+E163-D163</f>
        <v/>
      </c>
      <c r="M163" s="29">
        <f>M162+H163-D163</f>
        <v/>
      </c>
      <c r="N163" s="29">
        <f>N162+I163-D163</f>
        <v/>
      </c>
      <c r="O163" s="29">
        <f>IF(MONTH(A163)&lt;&gt;MONTH(A162),K163,MIN(O162,K163))</f>
        <v/>
      </c>
      <c r="P163" s="29">
        <f>IF(MONTH(A163)&lt;&gt;MONTH(A162),L163,MIN(P162,L163))</f>
        <v/>
      </c>
      <c r="Q163" s="29">
        <f>IF(MONTH(A163)&lt;&gt;MONTH(A162),M163,MIN(Q162,M163))</f>
        <v/>
      </c>
      <c r="R163" s="29">
        <f>IF(MONTH(A163)&lt;&gt;MONTH(A162),N163,MIN(R162,N163))</f>
        <v/>
      </c>
    </row>
    <row r="164">
      <c r="A164" s="27">
        <f>A163+1</f>
        <v/>
      </c>
      <c r="B164" s="28">
        <f>Inputs!$B$9*(IF(AND((A164-Inputs!$B$8)&gt;=0,(A164-Inputs!$B$8)&lt;=13),Inputs!$B$16/14,0)+IF(AND((A164-Inputs!$B$8)&gt;=14,(A164-Inputs!$B$8)&lt;=Inputs!$B$35-15),Inputs!$B$18/MAX(1,Inputs!$B$35-28),0)+IF(AND((A164-Inputs!$B$8)&gt;=Inputs!$B$35-14,(A164-Inputs!$B$8)&lt;=Inputs!$B$35-1,(A164-Inputs!$B$8)&gt;=14),Inputs!$B$17/14,0))</f>
        <v/>
      </c>
      <c r="C164" s="29">
        <f>B164*Inputs!$B$10</f>
        <v/>
      </c>
      <c r="D164" s="29">
        <f>SUMIFS(Outflows!$C$5:$C$64,Outflows!$A$5:$A$64,A164)</f>
        <v/>
      </c>
      <c r="E164" s="29">
        <f>IF(ROW()-4-Inputs!$B$24&gt;=1,INDEX($C$5:$C$764,ROW()-4-Inputs!$B$24),0)</f>
        <v/>
      </c>
      <c r="F164" s="29">
        <f>F163+C164</f>
        <v/>
      </c>
      <c r="G164" s="29">
        <f>IF(A164&gt;=Inputs!$B$32,$F$764,MIN(IF(Inputs!$B$28="",1E+15,Inputs!$B$28),(1-Inputs!$B$26)*IF(ROW()-4-Inputs!$B$27&gt;=1,INDEX($F$5:$F$764,ROW()-4-Inputs!$B$27),0)))</f>
        <v/>
      </c>
      <c r="H164" s="29">
        <f>G164-G163</f>
        <v/>
      </c>
      <c r="I164" s="29">
        <f>IF(A164=Inputs!$B$32,$F$764,0)</f>
        <v/>
      </c>
      <c r="J164" s="29">
        <f>CHOOSE(Inputs!$B$37,E164,H164,I164)</f>
        <v/>
      </c>
      <c r="K164" s="29">
        <f>K163+J164-D164</f>
        <v/>
      </c>
      <c r="L164" s="29">
        <f>L163+E164-D164</f>
        <v/>
      </c>
      <c r="M164" s="29">
        <f>M163+H164-D164</f>
        <v/>
      </c>
      <c r="N164" s="29">
        <f>N163+I164-D164</f>
        <v/>
      </c>
      <c r="O164" s="29">
        <f>IF(MONTH(A164)&lt;&gt;MONTH(A163),K164,MIN(O163,K164))</f>
        <v/>
      </c>
      <c r="P164" s="29">
        <f>IF(MONTH(A164)&lt;&gt;MONTH(A163),L164,MIN(P163,L164))</f>
        <v/>
      </c>
      <c r="Q164" s="29">
        <f>IF(MONTH(A164)&lt;&gt;MONTH(A163),M164,MIN(Q163,M164))</f>
        <v/>
      </c>
      <c r="R164" s="29">
        <f>IF(MONTH(A164)&lt;&gt;MONTH(A163),N164,MIN(R163,N164))</f>
        <v/>
      </c>
    </row>
    <row r="165">
      <c r="A165" s="27">
        <f>A164+1</f>
        <v/>
      </c>
      <c r="B165" s="28">
        <f>Inputs!$B$9*(IF(AND((A165-Inputs!$B$8)&gt;=0,(A165-Inputs!$B$8)&lt;=13),Inputs!$B$16/14,0)+IF(AND((A165-Inputs!$B$8)&gt;=14,(A165-Inputs!$B$8)&lt;=Inputs!$B$35-15),Inputs!$B$18/MAX(1,Inputs!$B$35-28),0)+IF(AND((A165-Inputs!$B$8)&gt;=Inputs!$B$35-14,(A165-Inputs!$B$8)&lt;=Inputs!$B$35-1,(A165-Inputs!$B$8)&gt;=14),Inputs!$B$17/14,0))</f>
        <v/>
      </c>
      <c r="C165" s="29">
        <f>B165*Inputs!$B$10</f>
        <v/>
      </c>
      <c r="D165" s="29">
        <f>SUMIFS(Outflows!$C$5:$C$64,Outflows!$A$5:$A$64,A165)</f>
        <v/>
      </c>
      <c r="E165" s="29">
        <f>IF(ROW()-4-Inputs!$B$24&gt;=1,INDEX($C$5:$C$764,ROW()-4-Inputs!$B$24),0)</f>
        <v/>
      </c>
      <c r="F165" s="29">
        <f>F164+C165</f>
        <v/>
      </c>
      <c r="G165" s="29">
        <f>IF(A165&gt;=Inputs!$B$32,$F$764,MIN(IF(Inputs!$B$28="",1E+15,Inputs!$B$28),(1-Inputs!$B$26)*IF(ROW()-4-Inputs!$B$27&gt;=1,INDEX($F$5:$F$764,ROW()-4-Inputs!$B$27),0)))</f>
        <v/>
      </c>
      <c r="H165" s="29">
        <f>G165-G164</f>
        <v/>
      </c>
      <c r="I165" s="29">
        <f>IF(A165=Inputs!$B$32,$F$764,0)</f>
        <v/>
      </c>
      <c r="J165" s="29">
        <f>CHOOSE(Inputs!$B$37,E165,H165,I165)</f>
        <v/>
      </c>
      <c r="K165" s="29">
        <f>K164+J165-D165</f>
        <v/>
      </c>
      <c r="L165" s="29">
        <f>L164+E165-D165</f>
        <v/>
      </c>
      <c r="M165" s="29">
        <f>M164+H165-D165</f>
        <v/>
      </c>
      <c r="N165" s="29">
        <f>N164+I165-D165</f>
        <v/>
      </c>
      <c r="O165" s="29">
        <f>IF(MONTH(A165)&lt;&gt;MONTH(A164),K165,MIN(O164,K165))</f>
        <v/>
      </c>
      <c r="P165" s="29">
        <f>IF(MONTH(A165)&lt;&gt;MONTH(A164),L165,MIN(P164,L165))</f>
        <v/>
      </c>
      <c r="Q165" s="29">
        <f>IF(MONTH(A165)&lt;&gt;MONTH(A164),M165,MIN(Q164,M165))</f>
        <v/>
      </c>
      <c r="R165" s="29">
        <f>IF(MONTH(A165)&lt;&gt;MONTH(A164),N165,MIN(R164,N165))</f>
        <v/>
      </c>
    </row>
    <row r="166">
      <c r="A166" s="27">
        <f>A165+1</f>
        <v/>
      </c>
      <c r="B166" s="28">
        <f>Inputs!$B$9*(IF(AND((A166-Inputs!$B$8)&gt;=0,(A166-Inputs!$B$8)&lt;=13),Inputs!$B$16/14,0)+IF(AND((A166-Inputs!$B$8)&gt;=14,(A166-Inputs!$B$8)&lt;=Inputs!$B$35-15),Inputs!$B$18/MAX(1,Inputs!$B$35-28),0)+IF(AND((A166-Inputs!$B$8)&gt;=Inputs!$B$35-14,(A166-Inputs!$B$8)&lt;=Inputs!$B$35-1,(A166-Inputs!$B$8)&gt;=14),Inputs!$B$17/14,0))</f>
        <v/>
      </c>
      <c r="C166" s="29">
        <f>B166*Inputs!$B$10</f>
        <v/>
      </c>
      <c r="D166" s="29">
        <f>SUMIFS(Outflows!$C$5:$C$64,Outflows!$A$5:$A$64,A166)</f>
        <v/>
      </c>
      <c r="E166" s="29">
        <f>IF(ROW()-4-Inputs!$B$24&gt;=1,INDEX($C$5:$C$764,ROW()-4-Inputs!$B$24),0)</f>
        <v/>
      </c>
      <c r="F166" s="29">
        <f>F165+C166</f>
        <v/>
      </c>
      <c r="G166" s="29">
        <f>IF(A166&gt;=Inputs!$B$32,$F$764,MIN(IF(Inputs!$B$28="",1E+15,Inputs!$B$28),(1-Inputs!$B$26)*IF(ROW()-4-Inputs!$B$27&gt;=1,INDEX($F$5:$F$764,ROW()-4-Inputs!$B$27),0)))</f>
        <v/>
      </c>
      <c r="H166" s="29">
        <f>G166-G165</f>
        <v/>
      </c>
      <c r="I166" s="29">
        <f>IF(A166=Inputs!$B$32,$F$764,0)</f>
        <v/>
      </c>
      <c r="J166" s="29">
        <f>CHOOSE(Inputs!$B$37,E166,H166,I166)</f>
        <v/>
      </c>
      <c r="K166" s="29">
        <f>K165+J166-D166</f>
        <v/>
      </c>
      <c r="L166" s="29">
        <f>L165+E166-D166</f>
        <v/>
      </c>
      <c r="M166" s="29">
        <f>M165+H166-D166</f>
        <v/>
      </c>
      <c r="N166" s="29">
        <f>N165+I166-D166</f>
        <v/>
      </c>
      <c r="O166" s="29">
        <f>IF(MONTH(A166)&lt;&gt;MONTH(A165),K166,MIN(O165,K166))</f>
        <v/>
      </c>
      <c r="P166" s="29">
        <f>IF(MONTH(A166)&lt;&gt;MONTH(A165),L166,MIN(P165,L166))</f>
        <v/>
      </c>
      <c r="Q166" s="29">
        <f>IF(MONTH(A166)&lt;&gt;MONTH(A165),M166,MIN(Q165,M166))</f>
        <v/>
      </c>
      <c r="R166" s="29">
        <f>IF(MONTH(A166)&lt;&gt;MONTH(A165),N166,MIN(R165,N166))</f>
        <v/>
      </c>
    </row>
    <row r="167">
      <c r="A167" s="27">
        <f>A166+1</f>
        <v/>
      </c>
      <c r="B167" s="28">
        <f>Inputs!$B$9*(IF(AND((A167-Inputs!$B$8)&gt;=0,(A167-Inputs!$B$8)&lt;=13),Inputs!$B$16/14,0)+IF(AND((A167-Inputs!$B$8)&gt;=14,(A167-Inputs!$B$8)&lt;=Inputs!$B$35-15),Inputs!$B$18/MAX(1,Inputs!$B$35-28),0)+IF(AND((A167-Inputs!$B$8)&gt;=Inputs!$B$35-14,(A167-Inputs!$B$8)&lt;=Inputs!$B$35-1,(A167-Inputs!$B$8)&gt;=14),Inputs!$B$17/14,0))</f>
        <v/>
      </c>
      <c r="C167" s="29">
        <f>B167*Inputs!$B$10</f>
        <v/>
      </c>
      <c r="D167" s="29">
        <f>SUMIFS(Outflows!$C$5:$C$64,Outflows!$A$5:$A$64,A167)</f>
        <v/>
      </c>
      <c r="E167" s="29">
        <f>IF(ROW()-4-Inputs!$B$24&gt;=1,INDEX($C$5:$C$764,ROW()-4-Inputs!$B$24),0)</f>
        <v/>
      </c>
      <c r="F167" s="29">
        <f>F166+C167</f>
        <v/>
      </c>
      <c r="G167" s="29">
        <f>IF(A167&gt;=Inputs!$B$32,$F$764,MIN(IF(Inputs!$B$28="",1E+15,Inputs!$B$28),(1-Inputs!$B$26)*IF(ROW()-4-Inputs!$B$27&gt;=1,INDEX($F$5:$F$764,ROW()-4-Inputs!$B$27),0)))</f>
        <v/>
      </c>
      <c r="H167" s="29">
        <f>G167-G166</f>
        <v/>
      </c>
      <c r="I167" s="29">
        <f>IF(A167=Inputs!$B$32,$F$764,0)</f>
        <v/>
      </c>
      <c r="J167" s="29">
        <f>CHOOSE(Inputs!$B$37,E167,H167,I167)</f>
        <v/>
      </c>
      <c r="K167" s="29">
        <f>K166+J167-D167</f>
        <v/>
      </c>
      <c r="L167" s="29">
        <f>L166+E167-D167</f>
        <v/>
      </c>
      <c r="M167" s="29">
        <f>M166+H167-D167</f>
        <v/>
      </c>
      <c r="N167" s="29">
        <f>N166+I167-D167</f>
        <v/>
      </c>
      <c r="O167" s="29">
        <f>IF(MONTH(A167)&lt;&gt;MONTH(A166),K167,MIN(O166,K167))</f>
        <v/>
      </c>
      <c r="P167" s="29">
        <f>IF(MONTH(A167)&lt;&gt;MONTH(A166),L167,MIN(P166,L167))</f>
        <v/>
      </c>
      <c r="Q167" s="29">
        <f>IF(MONTH(A167)&lt;&gt;MONTH(A166),M167,MIN(Q166,M167))</f>
        <v/>
      </c>
      <c r="R167" s="29">
        <f>IF(MONTH(A167)&lt;&gt;MONTH(A166),N167,MIN(R166,N167))</f>
        <v/>
      </c>
    </row>
    <row r="168">
      <c r="A168" s="27">
        <f>A167+1</f>
        <v/>
      </c>
      <c r="B168" s="28">
        <f>Inputs!$B$9*(IF(AND((A168-Inputs!$B$8)&gt;=0,(A168-Inputs!$B$8)&lt;=13),Inputs!$B$16/14,0)+IF(AND((A168-Inputs!$B$8)&gt;=14,(A168-Inputs!$B$8)&lt;=Inputs!$B$35-15),Inputs!$B$18/MAX(1,Inputs!$B$35-28),0)+IF(AND((A168-Inputs!$B$8)&gt;=Inputs!$B$35-14,(A168-Inputs!$B$8)&lt;=Inputs!$B$35-1,(A168-Inputs!$B$8)&gt;=14),Inputs!$B$17/14,0))</f>
        <v/>
      </c>
      <c r="C168" s="29">
        <f>B168*Inputs!$B$10</f>
        <v/>
      </c>
      <c r="D168" s="29">
        <f>SUMIFS(Outflows!$C$5:$C$64,Outflows!$A$5:$A$64,A168)</f>
        <v/>
      </c>
      <c r="E168" s="29">
        <f>IF(ROW()-4-Inputs!$B$24&gt;=1,INDEX($C$5:$C$764,ROW()-4-Inputs!$B$24),0)</f>
        <v/>
      </c>
      <c r="F168" s="29">
        <f>F167+C168</f>
        <v/>
      </c>
      <c r="G168" s="29">
        <f>IF(A168&gt;=Inputs!$B$32,$F$764,MIN(IF(Inputs!$B$28="",1E+15,Inputs!$B$28),(1-Inputs!$B$26)*IF(ROW()-4-Inputs!$B$27&gt;=1,INDEX($F$5:$F$764,ROW()-4-Inputs!$B$27),0)))</f>
        <v/>
      </c>
      <c r="H168" s="29">
        <f>G168-G167</f>
        <v/>
      </c>
      <c r="I168" s="29">
        <f>IF(A168=Inputs!$B$32,$F$764,0)</f>
        <v/>
      </c>
      <c r="J168" s="29">
        <f>CHOOSE(Inputs!$B$37,E168,H168,I168)</f>
        <v/>
      </c>
      <c r="K168" s="29">
        <f>K167+J168-D168</f>
        <v/>
      </c>
      <c r="L168" s="29">
        <f>L167+E168-D168</f>
        <v/>
      </c>
      <c r="M168" s="29">
        <f>M167+H168-D168</f>
        <v/>
      </c>
      <c r="N168" s="29">
        <f>N167+I168-D168</f>
        <v/>
      </c>
      <c r="O168" s="29">
        <f>IF(MONTH(A168)&lt;&gt;MONTH(A167),K168,MIN(O167,K168))</f>
        <v/>
      </c>
      <c r="P168" s="29">
        <f>IF(MONTH(A168)&lt;&gt;MONTH(A167),L168,MIN(P167,L168))</f>
        <v/>
      </c>
      <c r="Q168" s="29">
        <f>IF(MONTH(A168)&lt;&gt;MONTH(A167),M168,MIN(Q167,M168))</f>
        <v/>
      </c>
      <c r="R168" s="29">
        <f>IF(MONTH(A168)&lt;&gt;MONTH(A167),N168,MIN(R167,N168))</f>
        <v/>
      </c>
    </row>
    <row r="169">
      <c r="A169" s="27">
        <f>A168+1</f>
        <v/>
      </c>
      <c r="B169" s="28">
        <f>Inputs!$B$9*(IF(AND((A169-Inputs!$B$8)&gt;=0,(A169-Inputs!$B$8)&lt;=13),Inputs!$B$16/14,0)+IF(AND((A169-Inputs!$B$8)&gt;=14,(A169-Inputs!$B$8)&lt;=Inputs!$B$35-15),Inputs!$B$18/MAX(1,Inputs!$B$35-28),0)+IF(AND((A169-Inputs!$B$8)&gt;=Inputs!$B$35-14,(A169-Inputs!$B$8)&lt;=Inputs!$B$35-1,(A169-Inputs!$B$8)&gt;=14),Inputs!$B$17/14,0))</f>
        <v/>
      </c>
      <c r="C169" s="29">
        <f>B169*Inputs!$B$10</f>
        <v/>
      </c>
      <c r="D169" s="29">
        <f>SUMIFS(Outflows!$C$5:$C$64,Outflows!$A$5:$A$64,A169)</f>
        <v/>
      </c>
      <c r="E169" s="29">
        <f>IF(ROW()-4-Inputs!$B$24&gt;=1,INDEX($C$5:$C$764,ROW()-4-Inputs!$B$24),0)</f>
        <v/>
      </c>
      <c r="F169" s="29">
        <f>F168+C169</f>
        <v/>
      </c>
      <c r="G169" s="29">
        <f>IF(A169&gt;=Inputs!$B$32,$F$764,MIN(IF(Inputs!$B$28="",1E+15,Inputs!$B$28),(1-Inputs!$B$26)*IF(ROW()-4-Inputs!$B$27&gt;=1,INDEX($F$5:$F$764,ROW()-4-Inputs!$B$27),0)))</f>
        <v/>
      </c>
      <c r="H169" s="29">
        <f>G169-G168</f>
        <v/>
      </c>
      <c r="I169" s="29">
        <f>IF(A169=Inputs!$B$32,$F$764,0)</f>
        <v/>
      </c>
      <c r="J169" s="29">
        <f>CHOOSE(Inputs!$B$37,E169,H169,I169)</f>
        <v/>
      </c>
      <c r="K169" s="29">
        <f>K168+J169-D169</f>
        <v/>
      </c>
      <c r="L169" s="29">
        <f>L168+E169-D169</f>
        <v/>
      </c>
      <c r="M169" s="29">
        <f>M168+H169-D169</f>
        <v/>
      </c>
      <c r="N169" s="29">
        <f>N168+I169-D169</f>
        <v/>
      </c>
      <c r="O169" s="29">
        <f>IF(MONTH(A169)&lt;&gt;MONTH(A168),K169,MIN(O168,K169))</f>
        <v/>
      </c>
      <c r="P169" s="29">
        <f>IF(MONTH(A169)&lt;&gt;MONTH(A168),L169,MIN(P168,L169))</f>
        <v/>
      </c>
      <c r="Q169" s="29">
        <f>IF(MONTH(A169)&lt;&gt;MONTH(A168),M169,MIN(Q168,M169))</f>
        <v/>
      </c>
      <c r="R169" s="29">
        <f>IF(MONTH(A169)&lt;&gt;MONTH(A168),N169,MIN(R168,N169))</f>
        <v/>
      </c>
    </row>
    <row r="170">
      <c r="A170" s="27">
        <f>A169+1</f>
        <v/>
      </c>
      <c r="B170" s="28">
        <f>Inputs!$B$9*(IF(AND((A170-Inputs!$B$8)&gt;=0,(A170-Inputs!$B$8)&lt;=13),Inputs!$B$16/14,0)+IF(AND((A170-Inputs!$B$8)&gt;=14,(A170-Inputs!$B$8)&lt;=Inputs!$B$35-15),Inputs!$B$18/MAX(1,Inputs!$B$35-28),0)+IF(AND((A170-Inputs!$B$8)&gt;=Inputs!$B$35-14,(A170-Inputs!$B$8)&lt;=Inputs!$B$35-1,(A170-Inputs!$B$8)&gt;=14),Inputs!$B$17/14,0))</f>
        <v/>
      </c>
      <c r="C170" s="29">
        <f>B170*Inputs!$B$10</f>
        <v/>
      </c>
      <c r="D170" s="29">
        <f>SUMIFS(Outflows!$C$5:$C$64,Outflows!$A$5:$A$64,A170)</f>
        <v/>
      </c>
      <c r="E170" s="29">
        <f>IF(ROW()-4-Inputs!$B$24&gt;=1,INDEX($C$5:$C$764,ROW()-4-Inputs!$B$24),0)</f>
        <v/>
      </c>
      <c r="F170" s="29">
        <f>F169+C170</f>
        <v/>
      </c>
      <c r="G170" s="29">
        <f>IF(A170&gt;=Inputs!$B$32,$F$764,MIN(IF(Inputs!$B$28="",1E+15,Inputs!$B$28),(1-Inputs!$B$26)*IF(ROW()-4-Inputs!$B$27&gt;=1,INDEX($F$5:$F$764,ROW()-4-Inputs!$B$27),0)))</f>
        <v/>
      </c>
      <c r="H170" s="29">
        <f>G170-G169</f>
        <v/>
      </c>
      <c r="I170" s="29">
        <f>IF(A170=Inputs!$B$32,$F$764,0)</f>
        <v/>
      </c>
      <c r="J170" s="29">
        <f>CHOOSE(Inputs!$B$37,E170,H170,I170)</f>
        <v/>
      </c>
      <c r="K170" s="29">
        <f>K169+J170-D170</f>
        <v/>
      </c>
      <c r="L170" s="29">
        <f>L169+E170-D170</f>
        <v/>
      </c>
      <c r="M170" s="29">
        <f>M169+H170-D170</f>
        <v/>
      </c>
      <c r="N170" s="29">
        <f>N169+I170-D170</f>
        <v/>
      </c>
      <c r="O170" s="29">
        <f>IF(MONTH(A170)&lt;&gt;MONTH(A169),K170,MIN(O169,K170))</f>
        <v/>
      </c>
      <c r="P170" s="29">
        <f>IF(MONTH(A170)&lt;&gt;MONTH(A169),L170,MIN(P169,L170))</f>
        <v/>
      </c>
      <c r="Q170" s="29">
        <f>IF(MONTH(A170)&lt;&gt;MONTH(A169),M170,MIN(Q169,M170))</f>
        <v/>
      </c>
      <c r="R170" s="29">
        <f>IF(MONTH(A170)&lt;&gt;MONTH(A169),N170,MIN(R169,N170))</f>
        <v/>
      </c>
    </row>
    <row r="171">
      <c r="A171" s="27">
        <f>A170+1</f>
        <v/>
      </c>
      <c r="B171" s="28">
        <f>Inputs!$B$9*(IF(AND((A171-Inputs!$B$8)&gt;=0,(A171-Inputs!$B$8)&lt;=13),Inputs!$B$16/14,0)+IF(AND((A171-Inputs!$B$8)&gt;=14,(A171-Inputs!$B$8)&lt;=Inputs!$B$35-15),Inputs!$B$18/MAX(1,Inputs!$B$35-28),0)+IF(AND((A171-Inputs!$B$8)&gt;=Inputs!$B$35-14,(A171-Inputs!$B$8)&lt;=Inputs!$B$35-1,(A171-Inputs!$B$8)&gt;=14),Inputs!$B$17/14,0))</f>
        <v/>
      </c>
      <c r="C171" s="29">
        <f>B171*Inputs!$B$10</f>
        <v/>
      </c>
      <c r="D171" s="29">
        <f>SUMIFS(Outflows!$C$5:$C$64,Outflows!$A$5:$A$64,A171)</f>
        <v/>
      </c>
      <c r="E171" s="29">
        <f>IF(ROW()-4-Inputs!$B$24&gt;=1,INDEX($C$5:$C$764,ROW()-4-Inputs!$B$24),0)</f>
        <v/>
      </c>
      <c r="F171" s="29">
        <f>F170+C171</f>
        <v/>
      </c>
      <c r="G171" s="29">
        <f>IF(A171&gt;=Inputs!$B$32,$F$764,MIN(IF(Inputs!$B$28="",1E+15,Inputs!$B$28),(1-Inputs!$B$26)*IF(ROW()-4-Inputs!$B$27&gt;=1,INDEX($F$5:$F$764,ROW()-4-Inputs!$B$27),0)))</f>
        <v/>
      </c>
      <c r="H171" s="29">
        <f>G171-G170</f>
        <v/>
      </c>
      <c r="I171" s="29">
        <f>IF(A171=Inputs!$B$32,$F$764,0)</f>
        <v/>
      </c>
      <c r="J171" s="29">
        <f>CHOOSE(Inputs!$B$37,E171,H171,I171)</f>
        <v/>
      </c>
      <c r="K171" s="29">
        <f>K170+J171-D171</f>
        <v/>
      </c>
      <c r="L171" s="29">
        <f>L170+E171-D171</f>
        <v/>
      </c>
      <c r="M171" s="29">
        <f>M170+H171-D171</f>
        <v/>
      </c>
      <c r="N171" s="29">
        <f>N170+I171-D171</f>
        <v/>
      </c>
      <c r="O171" s="29">
        <f>IF(MONTH(A171)&lt;&gt;MONTH(A170),K171,MIN(O170,K171))</f>
        <v/>
      </c>
      <c r="P171" s="29">
        <f>IF(MONTH(A171)&lt;&gt;MONTH(A170),L171,MIN(P170,L171))</f>
        <v/>
      </c>
      <c r="Q171" s="29">
        <f>IF(MONTH(A171)&lt;&gt;MONTH(A170),M171,MIN(Q170,M171))</f>
        <v/>
      </c>
      <c r="R171" s="29">
        <f>IF(MONTH(A171)&lt;&gt;MONTH(A170),N171,MIN(R170,N171))</f>
        <v/>
      </c>
    </row>
    <row r="172">
      <c r="A172" s="27">
        <f>A171+1</f>
        <v/>
      </c>
      <c r="B172" s="28">
        <f>Inputs!$B$9*(IF(AND((A172-Inputs!$B$8)&gt;=0,(A172-Inputs!$B$8)&lt;=13),Inputs!$B$16/14,0)+IF(AND((A172-Inputs!$B$8)&gt;=14,(A172-Inputs!$B$8)&lt;=Inputs!$B$35-15),Inputs!$B$18/MAX(1,Inputs!$B$35-28),0)+IF(AND((A172-Inputs!$B$8)&gt;=Inputs!$B$35-14,(A172-Inputs!$B$8)&lt;=Inputs!$B$35-1,(A172-Inputs!$B$8)&gt;=14),Inputs!$B$17/14,0))</f>
        <v/>
      </c>
      <c r="C172" s="29">
        <f>B172*Inputs!$B$10</f>
        <v/>
      </c>
      <c r="D172" s="29">
        <f>SUMIFS(Outflows!$C$5:$C$64,Outflows!$A$5:$A$64,A172)</f>
        <v/>
      </c>
      <c r="E172" s="29">
        <f>IF(ROW()-4-Inputs!$B$24&gt;=1,INDEX($C$5:$C$764,ROW()-4-Inputs!$B$24),0)</f>
        <v/>
      </c>
      <c r="F172" s="29">
        <f>F171+C172</f>
        <v/>
      </c>
      <c r="G172" s="29">
        <f>IF(A172&gt;=Inputs!$B$32,$F$764,MIN(IF(Inputs!$B$28="",1E+15,Inputs!$B$28),(1-Inputs!$B$26)*IF(ROW()-4-Inputs!$B$27&gt;=1,INDEX($F$5:$F$764,ROW()-4-Inputs!$B$27),0)))</f>
        <v/>
      </c>
      <c r="H172" s="29">
        <f>G172-G171</f>
        <v/>
      </c>
      <c r="I172" s="29">
        <f>IF(A172=Inputs!$B$32,$F$764,0)</f>
        <v/>
      </c>
      <c r="J172" s="29">
        <f>CHOOSE(Inputs!$B$37,E172,H172,I172)</f>
        <v/>
      </c>
      <c r="K172" s="29">
        <f>K171+J172-D172</f>
        <v/>
      </c>
      <c r="L172" s="29">
        <f>L171+E172-D172</f>
        <v/>
      </c>
      <c r="M172" s="29">
        <f>M171+H172-D172</f>
        <v/>
      </c>
      <c r="N172" s="29">
        <f>N171+I172-D172</f>
        <v/>
      </c>
      <c r="O172" s="29">
        <f>IF(MONTH(A172)&lt;&gt;MONTH(A171),K172,MIN(O171,K172))</f>
        <v/>
      </c>
      <c r="P172" s="29">
        <f>IF(MONTH(A172)&lt;&gt;MONTH(A171),L172,MIN(P171,L172))</f>
        <v/>
      </c>
      <c r="Q172" s="29">
        <f>IF(MONTH(A172)&lt;&gt;MONTH(A171),M172,MIN(Q171,M172))</f>
        <v/>
      </c>
      <c r="R172" s="29">
        <f>IF(MONTH(A172)&lt;&gt;MONTH(A171),N172,MIN(R171,N172))</f>
        <v/>
      </c>
    </row>
    <row r="173">
      <c r="A173" s="27">
        <f>A172+1</f>
        <v/>
      </c>
      <c r="B173" s="28">
        <f>Inputs!$B$9*(IF(AND((A173-Inputs!$B$8)&gt;=0,(A173-Inputs!$B$8)&lt;=13),Inputs!$B$16/14,0)+IF(AND((A173-Inputs!$B$8)&gt;=14,(A173-Inputs!$B$8)&lt;=Inputs!$B$35-15),Inputs!$B$18/MAX(1,Inputs!$B$35-28),0)+IF(AND((A173-Inputs!$B$8)&gt;=Inputs!$B$35-14,(A173-Inputs!$B$8)&lt;=Inputs!$B$35-1,(A173-Inputs!$B$8)&gt;=14),Inputs!$B$17/14,0))</f>
        <v/>
      </c>
      <c r="C173" s="29">
        <f>B173*Inputs!$B$10</f>
        <v/>
      </c>
      <c r="D173" s="29">
        <f>SUMIFS(Outflows!$C$5:$C$64,Outflows!$A$5:$A$64,A173)</f>
        <v/>
      </c>
      <c r="E173" s="29">
        <f>IF(ROW()-4-Inputs!$B$24&gt;=1,INDEX($C$5:$C$764,ROW()-4-Inputs!$B$24),0)</f>
        <v/>
      </c>
      <c r="F173" s="29">
        <f>F172+C173</f>
        <v/>
      </c>
      <c r="G173" s="29">
        <f>IF(A173&gt;=Inputs!$B$32,$F$764,MIN(IF(Inputs!$B$28="",1E+15,Inputs!$B$28),(1-Inputs!$B$26)*IF(ROW()-4-Inputs!$B$27&gt;=1,INDEX($F$5:$F$764,ROW()-4-Inputs!$B$27),0)))</f>
        <v/>
      </c>
      <c r="H173" s="29">
        <f>G173-G172</f>
        <v/>
      </c>
      <c r="I173" s="29">
        <f>IF(A173=Inputs!$B$32,$F$764,0)</f>
        <v/>
      </c>
      <c r="J173" s="29">
        <f>CHOOSE(Inputs!$B$37,E173,H173,I173)</f>
        <v/>
      </c>
      <c r="K173" s="29">
        <f>K172+J173-D173</f>
        <v/>
      </c>
      <c r="L173" s="29">
        <f>L172+E173-D173</f>
        <v/>
      </c>
      <c r="M173" s="29">
        <f>M172+H173-D173</f>
        <v/>
      </c>
      <c r="N173" s="29">
        <f>N172+I173-D173</f>
        <v/>
      </c>
      <c r="O173" s="29">
        <f>IF(MONTH(A173)&lt;&gt;MONTH(A172),K173,MIN(O172,K173))</f>
        <v/>
      </c>
      <c r="P173" s="29">
        <f>IF(MONTH(A173)&lt;&gt;MONTH(A172),L173,MIN(P172,L173))</f>
        <v/>
      </c>
      <c r="Q173" s="29">
        <f>IF(MONTH(A173)&lt;&gt;MONTH(A172),M173,MIN(Q172,M173))</f>
        <v/>
      </c>
      <c r="R173" s="29">
        <f>IF(MONTH(A173)&lt;&gt;MONTH(A172),N173,MIN(R172,N173))</f>
        <v/>
      </c>
    </row>
    <row r="174">
      <c r="A174" s="27">
        <f>A173+1</f>
        <v/>
      </c>
      <c r="B174" s="28">
        <f>Inputs!$B$9*(IF(AND((A174-Inputs!$B$8)&gt;=0,(A174-Inputs!$B$8)&lt;=13),Inputs!$B$16/14,0)+IF(AND((A174-Inputs!$B$8)&gt;=14,(A174-Inputs!$B$8)&lt;=Inputs!$B$35-15),Inputs!$B$18/MAX(1,Inputs!$B$35-28),0)+IF(AND((A174-Inputs!$B$8)&gt;=Inputs!$B$35-14,(A174-Inputs!$B$8)&lt;=Inputs!$B$35-1,(A174-Inputs!$B$8)&gt;=14),Inputs!$B$17/14,0))</f>
        <v/>
      </c>
      <c r="C174" s="29">
        <f>B174*Inputs!$B$10</f>
        <v/>
      </c>
      <c r="D174" s="29">
        <f>SUMIFS(Outflows!$C$5:$C$64,Outflows!$A$5:$A$64,A174)</f>
        <v/>
      </c>
      <c r="E174" s="29">
        <f>IF(ROW()-4-Inputs!$B$24&gt;=1,INDEX($C$5:$C$764,ROW()-4-Inputs!$B$24),0)</f>
        <v/>
      </c>
      <c r="F174" s="29">
        <f>F173+C174</f>
        <v/>
      </c>
      <c r="G174" s="29">
        <f>IF(A174&gt;=Inputs!$B$32,$F$764,MIN(IF(Inputs!$B$28="",1E+15,Inputs!$B$28),(1-Inputs!$B$26)*IF(ROW()-4-Inputs!$B$27&gt;=1,INDEX($F$5:$F$764,ROW()-4-Inputs!$B$27),0)))</f>
        <v/>
      </c>
      <c r="H174" s="29">
        <f>G174-G173</f>
        <v/>
      </c>
      <c r="I174" s="29">
        <f>IF(A174=Inputs!$B$32,$F$764,0)</f>
        <v/>
      </c>
      <c r="J174" s="29">
        <f>CHOOSE(Inputs!$B$37,E174,H174,I174)</f>
        <v/>
      </c>
      <c r="K174" s="29">
        <f>K173+J174-D174</f>
        <v/>
      </c>
      <c r="L174" s="29">
        <f>L173+E174-D174</f>
        <v/>
      </c>
      <c r="M174" s="29">
        <f>M173+H174-D174</f>
        <v/>
      </c>
      <c r="N174" s="29">
        <f>N173+I174-D174</f>
        <v/>
      </c>
      <c r="O174" s="29">
        <f>IF(MONTH(A174)&lt;&gt;MONTH(A173),K174,MIN(O173,K174))</f>
        <v/>
      </c>
      <c r="P174" s="29">
        <f>IF(MONTH(A174)&lt;&gt;MONTH(A173),L174,MIN(P173,L174))</f>
        <v/>
      </c>
      <c r="Q174" s="29">
        <f>IF(MONTH(A174)&lt;&gt;MONTH(A173),M174,MIN(Q173,M174))</f>
        <v/>
      </c>
      <c r="R174" s="29">
        <f>IF(MONTH(A174)&lt;&gt;MONTH(A173),N174,MIN(R173,N174))</f>
        <v/>
      </c>
    </row>
    <row r="175">
      <c r="A175" s="27">
        <f>A174+1</f>
        <v/>
      </c>
      <c r="B175" s="28">
        <f>Inputs!$B$9*(IF(AND((A175-Inputs!$B$8)&gt;=0,(A175-Inputs!$B$8)&lt;=13),Inputs!$B$16/14,0)+IF(AND((A175-Inputs!$B$8)&gt;=14,(A175-Inputs!$B$8)&lt;=Inputs!$B$35-15),Inputs!$B$18/MAX(1,Inputs!$B$35-28),0)+IF(AND((A175-Inputs!$B$8)&gt;=Inputs!$B$35-14,(A175-Inputs!$B$8)&lt;=Inputs!$B$35-1,(A175-Inputs!$B$8)&gt;=14),Inputs!$B$17/14,0))</f>
        <v/>
      </c>
      <c r="C175" s="29">
        <f>B175*Inputs!$B$10</f>
        <v/>
      </c>
      <c r="D175" s="29">
        <f>SUMIFS(Outflows!$C$5:$C$64,Outflows!$A$5:$A$64,A175)</f>
        <v/>
      </c>
      <c r="E175" s="29">
        <f>IF(ROW()-4-Inputs!$B$24&gt;=1,INDEX($C$5:$C$764,ROW()-4-Inputs!$B$24),0)</f>
        <v/>
      </c>
      <c r="F175" s="29">
        <f>F174+C175</f>
        <v/>
      </c>
      <c r="G175" s="29">
        <f>IF(A175&gt;=Inputs!$B$32,$F$764,MIN(IF(Inputs!$B$28="",1E+15,Inputs!$B$28),(1-Inputs!$B$26)*IF(ROW()-4-Inputs!$B$27&gt;=1,INDEX($F$5:$F$764,ROW()-4-Inputs!$B$27),0)))</f>
        <v/>
      </c>
      <c r="H175" s="29">
        <f>G175-G174</f>
        <v/>
      </c>
      <c r="I175" s="29">
        <f>IF(A175=Inputs!$B$32,$F$764,0)</f>
        <v/>
      </c>
      <c r="J175" s="29">
        <f>CHOOSE(Inputs!$B$37,E175,H175,I175)</f>
        <v/>
      </c>
      <c r="K175" s="29">
        <f>K174+J175-D175</f>
        <v/>
      </c>
      <c r="L175" s="29">
        <f>L174+E175-D175</f>
        <v/>
      </c>
      <c r="M175" s="29">
        <f>M174+H175-D175</f>
        <v/>
      </c>
      <c r="N175" s="29">
        <f>N174+I175-D175</f>
        <v/>
      </c>
      <c r="O175" s="29">
        <f>IF(MONTH(A175)&lt;&gt;MONTH(A174),K175,MIN(O174,K175))</f>
        <v/>
      </c>
      <c r="P175" s="29">
        <f>IF(MONTH(A175)&lt;&gt;MONTH(A174),L175,MIN(P174,L175))</f>
        <v/>
      </c>
      <c r="Q175" s="29">
        <f>IF(MONTH(A175)&lt;&gt;MONTH(A174),M175,MIN(Q174,M175))</f>
        <v/>
      </c>
      <c r="R175" s="29">
        <f>IF(MONTH(A175)&lt;&gt;MONTH(A174),N175,MIN(R174,N175))</f>
        <v/>
      </c>
    </row>
    <row r="176">
      <c r="A176" s="27">
        <f>A175+1</f>
        <v/>
      </c>
      <c r="B176" s="28">
        <f>Inputs!$B$9*(IF(AND((A176-Inputs!$B$8)&gt;=0,(A176-Inputs!$B$8)&lt;=13),Inputs!$B$16/14,0)+IF(AND((A176-Inputs!$B$8)&gt;=14,(A176-Inputs!$B$8)&lt;=Inputs!$B$35-15),Inputs!$B$18/MAX(1,Inputs!$B$35-28),0)+IF(AND((A176-Inputs!$B$8)&gt;=Inputs!$B$35-14,(A176-Inputs!$B$8)&lt;=Inputs!$B$35-1,(A176-Inputs!$B$8)&gt;=14),Inputs!$B$17/14,0))</f>
        <v/>
      </c>
      <c r="C176" s="29">
        <f>B176*Inputs!$B$10</f>
        <v/>
      </c>
      <c r="D176" s="29">
        <f>SUMIFS(Outflows!$C$5:$C$64,Outflows!$A$5:$A$64,A176)</f>
        <v/>
      </c>
      <c r="E176" s="29">
        <f>IF(ROW()-4-Inputs!$B$24&gt;=1,INDEX($C$5:$C$764,ROW()-4-Inputs!$B$24),0)</f>
        <v/>
      </c>
      <c r="F176" s="29">
        <f>F175+C176</f>
        <v/>
      </c>
      <c r="G176" s="29">
        <f>IF(A176&gt;=Inputs!$B$32,$F$764,MIN(IF(Inputs!$B$28="",1E+15,Inputs!$B$28),(1-Inputs!$B$26)*IF(ROW()-4-Inputs!$B$27&gt;=1,INDEX($F$5:$F$764,ROW()-4-Inputs!$B$27),0)))</f>
        <v/>
      </c>
      <c r="H176" s="29">
        <f>G176-G175</f>
        <v/>
      </c>
      <c r="I176" s="29">
        <f>IF(A176=Inputs!$B$32,$F$764,0)</f>
        <v/>
      </c>
      <c r="J176" s="29">
        <f>CHOOSE(Inputs!$B$37,E176,H176,I176)</f>
        <v/>
      </c>
      <c r="K176" s="29">
        <f>K175+J176-D176</f>
        <v/>
      </c>
      <c r="L176" s="29">
        <f>L175+E176-D176</f>
        <v/>
      </c>
      <c r="M176" s="29">
        <f>M175+H176-D176</f>
        <v/>
      </c>
      <c r="N176" s="29">
        <f>N175+I176-D176</f>
        <v/>
      </c>
      <c r="O176" s="29">
        <f>IF(MONTH(A176)&lt;&gt;MONTH(A175),K176,MIN(O175,K176))</f>
        <v/>
      </c>
      <c r="P176" s="29">
        <f>IF(MONTH(A176)&lt;&gt;MONTH(A175),L176,MIN(P175,L176))</f>
        <v/>
      </c>
      <c r="Q176" s="29">
        <f>IF(MONTH(A176)&lt;&gt;MONTH(A175),M176,MIN(Q175,M176))</f>
        <v/>
      </c>
      <c r="R176" s="29">
        <f>IF(MONTH(A176)&lt;&gt;MONTH(A175),N176,MIN(R175,N176))</f>
        <v/>
      </c>
    </row>
    <row r="177">
      <c r="A177" s="27">
        <f>A176+1</f>
        <v/>
      </c>
      <c r="B177" s="28">
        <f>Inputs!$B$9*(IF(AND((A177-Inputs!$B$8)&gt;=0,(A177-Inputs!$B$8)&lt;=13),Inputs!$B$16/14,0)+IF(AND((A177-Inputs!$B$8)&gt;=14,(A177-Inputs!$B$8)&lt;=Inputs!$B$35-15),Inputs!$B$18/MAX(1,Inputs!$B$35-28),0)+IF(AND((A177-Inputs!$B$8)&gt;=Inputs!$B$35-14,(A177-Inputs!$B$8)&lt;=Inputs!$B$35-1,(A177-Inputs!$B$8)&gt;=14),Inputs!$B$17/14,0))</f>
        <v/>
      </c>
      <c r="C177" s="29">
        <f>B177*Inputs!$B$10</f>
        <v/>
      </c>
      <c r="D177" s="29">
        <f>SUMIFS(Outflows!$C$5:$C$64,Outflows!$A$5:$A$64,A177)</f>
        <v/>
      </c>
      <c r="E177" s="29">
        <f>IF(ROW()-4-Inputs!$B$24&gt;=1,INDEX($C$5:$C$764,ROW()-4-Inputs!$B$24),0)</f>
        <v/>
      </c>
      <c r="F177" s="29">
        <f>F176+C177</f>
        <v/>
      </c>
      <c r="G177" s="29">
        <f>IF(A177&gt;=Inputs!$B$32,$F$764,MIN(IF(Inputs!$B$28="",1E+15,Inputs!$B$28),(1-Inputs!$B$26)*IF(ROW()-4-Inputs!$B$27&gt;=1,INDEX($F$5:$F$764,ROW()-4-Inputs!$B$27),0)))</f>
        <v/>
      </c>
      <c r="H177" s="29">
        <f>G177-G176</f>
        <v/>
      </c>
      <c r="I177" s="29">
        <f>IF(A177=Inputs!$B$32,$F$764,0)</f>
        <v/>
      </c>
      <c r="J177" s="29">
        <f>CHOOSE(Inputs!$B$37,E177,H177,I177)</f>
        <v/>
      </c>
      <c r="K177" s="29">
        <f>K176+J177-D177</f>
        <v/>
      </c>
      <c r="L177" s="29">
        <f>L176+E177-D177</f>
        <v/>
      </c>
      <c r="M177" s="29">
        <f>M176+H177-D177</f>
        <v/>
      </c>
      <c r="N177" s="29">
        <f>N176+I177-D177</f>
        <v/>
      </c>
      <c r="O177" s="29">
        <f>IF(MONTH(A177)&lt;&gt;MONTH(A176),K177,MIN(O176,K177))</f>
        <v/>
      </c>
      <c r="P177" s="29">
        <f>IF(MONTH(A177)&lt;&gt;MONTH(A176),L177,MIN(P176,L177))</f>
        <v/>
      </c>
      <c r="Q177" s="29">
        <f>IF(MONTH(A177)&lt;&gt;MONTH(A176),M177,MIN(Q176,M177))</f>
        <v/>
      </c>
      <c r="R177" s="29">
        <f>IF(MONTH(A177)&lt;&gt;MONTH(A176),N177,MIN(R176,N177))</f>
        <v/>
      </c>
    </row>
    <row r="178">
      <c r="A178" s="27">
        <f>A177+1</f>
        <v/>
      </c>
      <c r="B178" s="28">
        <f>Inputs!$B$9*(IF(AND((A178-Inputs!$B$8)&gt;=0,(A178-Inputs!$B$8)&lt;=13),Inputs!$B$16/14,0)+IF(AND((A178-Inputs!$B$8)&gt;=14,(A178-Inputs!$B$8)&lt;=Inputs!$B$35-15),Inputs!$B$18/MAX(1,Inputs!$B$35-28),0)+IF(AND((A178-Inputs!$B$8)&gt;=Inputs!$B$35-14,(A178-Inputs!$B$8)&lt;=Inputs!$B$35-1,(A178-Inputs!$B$8)&gt;=14),Inputs!$B$17/14,0))</f>
        <v/>
      </c>
      <c r="C178" s="29">
        <f>B178*Inputs!$B$10</f>
        <v/>
      </c>
      <c r="D178" s="29">
        <f>SUMIFS(Outflows!$C$5:$C$64,Outflows!$A$5:$A$64,A178)</f>
        <v/>
      </c>
      <c r="E178" s="29">
        <f>IF(ROW()-4-Inputs!$B$24&gt;=1,INDEX($C$5:$C$764,ROW()-4-Inputs!$B$24),0)</f>
        <v/>
      </c>
      <c r="F178" s="29">
        <f>F177+C178</f>
        <v/>
      </c>
      <c r="G178" s="29">
        <f>IF(A178&gt;=Inputs!$B$32,$F$764,MIN(IF(Inputs!$B$28="",1E+15,Inputs!$B$28),(1-Inputs!$B$26)*IF(ROW()-4-Inputs!$B$27&gt;=1,INDEX($F$5:$F$764,ROW()-4-Inputs!$B$27),0)))</f>
        <v/>
      </c>
      <c r="H178" s="29">
        <f>G178-G177</f>
        <v/>
      </c>
      <c r="I178" s="29">
        <f>IF(A178=Inputs!$B$32,$F$764,0)</f>
        <v/>
      </c>
      <c r="J178" s="29">
        <f>CHOOSE(Inputs!$B$37,E178,H178,I178)</f>
        <v/>
      </c>
      <c r="K178" s="29">
        <f>K177+J178-D178</f>
        <v/>
      </c>
      <c r="L178" s="29">
        <f>L177+E178-D178</f>
        <v/>
      </c>
      <c r="M178" s="29">
        <f>M177+H178-D178</f>
        <v/>
      </c>
      <c r="N178" s="29">
        <f>N177+I178-D178</f>
        <v/>
      </c>
      <c r="O178" s="29">
        <f>IF(MONTH(A178)&lt;&gt;MONTH(A177),K178,MIN(O177,K178))</f>
        <v/>
      </c>
      <c r="P178" s="29">
        <f>IF(MONTH(A178)&lt;&gt;MONTH(A177),L178,MIN(P177,L178))</f>
        <v/>
      </c>
      <c r="Q178" s="29">
        <f>IF(MONTH(A178)&lt;&gt;MONTH(A177),M178,MIN(Q177,M178))</f>
        <v/>
      </c>
      <c r="R178" s="29">
        <f>IF(MONTH(A178)&lt;&gt;MONTH(A177),N178,MIN(R177,N178))</f>
        <v/>
      </c>
    </row>
    <row r="179">
      <c r="A179" s="27">
        <f>A178+1</f>
        <v/>
      </c>
      <c r="B179" s="28">
        <f>Inputs!$B$9*(IF(AND((A179-Inputs!$B$8)&gt;=0,(A179-Inputs!$B$8)&lt;=13),Inputs!$B$16/14,0)+IF(AND((A179-Inputs!$B$8)&gt;=14,(A179-Inputs!$B$8)&lt;=Inputs!$B$35-15),Inputs!$B$18/MAX(1,Inputs!$B$35-28),0)+IF(AND((A179-Inputs!$B$8)&gt;=Inputs!$B$35-14,(A179-Inputs!$B$8)&lt;=Inputs!$B$35-1,(A179-Inputs!$B$8)&gt;=14),Inputs!$B$17/14,0))</f>
        <v/>
      </c>
      <c r="C179" s="29">
        <f>B179*Inputs!$B$10</f>
        <v/>
      </c>
      <c r="D179" s="29">
        <f>SUMIFS(Outflows!$C$5:$C$64,Outflows!$A$5:$A$64,A179)</f>
        <v/>
      </c>
      <c r="E179" s="29">
        <f>IF(ROW()-4-Inputs!$B$24&gt;=1,INDEX($C$5:$C$764,ROW()-4-Inputs!$B$24),0)</f>
        <v/>
      </c>
      <c r="F179" s="29">
        <f>F178+C179</f>
        <v/>
      </c>
      <c r="G179" s="29">
        <f>IF(A179&gt;=Inputs!$B$32,$F$764,MIN(IF(Inputs!$B$28="",1E+15,Inputs!$B$28),(1-Inputs!$B$26)*IF(ROW()-4-Inputs!$B$27&gt;=1,INDEX($F$5:$F$764,ROW()-4-Inputs!$B$27),0)))</f>
        <v/>
      </c>
      <c r="H179" s="29">
        <f>G179-G178</f>
        <v/>
      </c>
      <c r="I179" s="29">
        <f>IF(A179=Inputs!$B$32,$F$764,0)</f>
        <v/>
      </c>
      <c r="J179" s="29">
        <f>CHOOSE(Inputs!$B$37,E179,H179,I179)</f>
        <v/>
      </c>
      <c r="K179" s="29">
        <f>K178+J179-D179</f>
        <v/>
      </c>
      <c r="L179" s="29">
        <f>L178+E179-D179</f>
        <v/>
      </c>
      <c r="M179" s="29">
        <f>M178+H179-D179</f>
        <v/>
      </c>
      <c r="N179" s="29">
        <f>N178+I179-D179</f>
        <v/>
      </c>
      <c r="O179" s="29">
        <f>IF(MONTH(A179)&lt;&gt;MONTH(A178),K179,MIN(O178,K179))</f>
        <v/>
      </c>
      <c r="P179" s="29">
        <f>IF(MONTH(A179)&lt;&gt;MONTH(A178),L179,MIN(P178,L179))</f>
        <v/>
      </c>
      <c r="Q179" s="29">
        <f>IF(MONTH(A179)&lt;&gt;MONTH(A178),M179,MIN(Q178,M179))</f>
        <v/>
      </c>
      <c r="R179" s="29">
        <f>IF(MONTH(A179)&lt;&gt;MONTH(A178),N179,MIN(R178,N179))</f>
        <v/>
      </c>
    </row>
    <row r="180">
      <c r="A180" s="27">
        <f>A179+1</f>
        <v/>
      </c>
      <c r="B180" s="28">
        <f>Inputs!$B$9*(IF(AND((A180-Inputs!$B$8)&gt;=0,(A180-Inputs!$B$8)&lt;=13),Inputs!$B$16/14,0)+IF(AND((A180-Inputs!$B$8)&gt;=14,(A180-Inputs!$B$8)&lt;=Inputs!$B$35-15),Inputs!$B$18/MAX(1,Inputs!$B$35-28),0)+IF(AND((A180-Inputs!$B$8)&gt;=Inputs!$B$35-14,(A180-Inputs!$B$8)&lt;=Inputs!$B$35-1,(A180-Inputs!$B$8)&gt;=14),Inputs!$B$17/14,0))</f>
        <v/>
      </c>
      <c r="C180" s="29">
        <f>B180*Inputs!$B$10</f>
        <v/>
      </c>
      <c r="D180" s="29">
        <f>SUMIFS(Outflows!$C$5:$C$64,Outflows!$A$5:$A$64,A180)</f>
        <v/>
      </c>
      <c r="E180" s="29">
        <f>IF(ROW()-4-Inputs!$B$24&gt;=1,INDEX($C$5:$C$764,ROW()-4-Inputs!$B$24),0)</f>
        <v/>
      </c>
      <c r="F180" s="29">
        <f>F179+C180</f>
        <v/>
      </c>
      <c r="G180" s="29">
        <f>IF(A180&gt;=Inputs!$B$32,$F$764,MIN(IF(Inputs!$B$28="",1E+15,Inputs!$B$28),(1-Inputs!$B$26)*IF(ROW()-4-Inputs!$B$27&gt;=1,INDEX($F$5:$F$764,ROW()-4-Inputs!$B$27),0)))</f>
        <v/>
      </c>
      <c r="H180" s="29">
        <f>G180-G179</f>
        <v/>
      </c>
      <c r="I180" s="29">
        <f>IF(A180=Inputs!$B$32,$F$764,0)</f>
        <v/>
      </c>
      <c r="J180" s="29">
        <f>CHOOSE(Inputs!$B$37,E180,H180,I180)</f>
        <v/>
      </c>
      <c r="K180" s="29">
        <f>K179+J180-D180</f>
        <v/>
      </c>
      <c r="L180" s="29">
        <f>L179+E180-D180</f>
        <v/>
      </c>
      <c r="M180" s="29">
        <f>M179+H180-D180</f>
        <v/>
      </c>
      <c r="N180" s="29">
        <f>N179+I180-D180</f>
        <v/>
      </c>
      <c r="O180" s="29">
        <f>IF(MONTH(A180)&lt;&gt;MONTH(A179),K180,MIN(O179,K180))</f>
        <v/>
      </c>
      <c r="P180" s="29">
        <f>IF(MONTH(A180)&lt;&gt;MONTH(A179),L180,MIN(P179,L180))</f>
        <v/>
      </c>
      <c r="Q180" s="29">
        <f>IF(MONTH(A180)&lt;&gt;MONTH(A179),M180,MIN(Q179,M180))</f>
        <v/>
      </c>
      <c r="R180" s="29">
        <f>IF(MONTH(A180)&lt;&gt;MONTH(A179),N180,MIN(R179,N180))</f>
        <v/>
      </c>
    </row>
    <row r="181">
      <c r="A181" s="27">
        <f>A180+1</f>
        <v/>
      </c>
      <c r="B181" s="28">
        <f>Inputs!$B$9*(IF(AND((A181-Inputs!$B$8)&gt;=0,(A181-Inputs!$B$8)&lt;=13),Inputs!$B$16/14,0)+IF(AND((A181-Inputs!$B$8)&gt;=14,(A181-Inputs!$B$8)&lt;=Inputs!$B$35-15),Inputs!$B$18/MAX(1,Inputs!$B$35-28),0)+IF(AND((A181-Inputs!$B$8)&gt;=Inputs!$B$35-14,(A181-Inputs!$B$8)&lt;=Inputs!$B$35-1,(A181-Inputs!$B$8)&gt;=14),Inputs!$B$17/14,0))</f>
        <v/>
      </c>
      <c r="C181" s="29">
        <f>B181*Inputs!$B$10</f>
        <v/>
      </c>
      <c r="D181" s="29">
        <f>SUMIFS(Outflows!$C$5:$C$64,Outflows!$A$5:$A$64,A181)</f>
        <v/>
      </c>
      <c r="E181" s="29">
        <f>IF(ROW()-4-Inputs!$B$24&gt;=1,INDEX($C$5:$C$764,ROW()-4-Inputs!$B$24),0)</f>
        <v/>
      </c>
      <c r="F181" s="29">
        <f>F180+C181</f>
        <v/>
      </c>
      <c r="G181" s="29">
        <f>IF(A181&gt;=Inputs!$B$32,$F$764,MIN(IF(Inputs!$B$28="",1E+15,Inputs!$B$28),(1-Inputs!$B$26)*IF(ROW()-4-Inputs!$B$27&gt;=1,INDEX($F$5:$F$764,ROW()-4-Inputs!$B$27),0)))</f>
        <v/>
      </c>
      <c r="H181" s="29">
        <f>G181-G180</f>
        <v/>
      </c>
      <c r="I181" s="29">
        <f>IF(A181=Inputs!$B$32,$F$764,0)</f>
        <v/>
      </c>
      <c r="J181" s="29">
        <f>CHOOSE(Inputs!$B$37,E181,H181,I181)</f>
        <v/>
      </c>
      <c r="K181" s="29">
        <f>K180+J181-D181</f>
        <v/>
      </c>
      <c r="L181" s="29">
        <f>L180+E181-D181</f>
        <v/>
      </c>
      <c r="M181" s="29">
        <f>M180+H181-D181</f>
        <v/>
      </c>
      <c r="N181" s="29">
        <f>N180+I181-D181</f>
        <v/>
      </c>
      <c r="O181" s="29">
        <f>IF(MONTH(A181)&lt;&gt;MONTH(A180),K181,MIN(O180,K181))</f>
        <v/>
      </c>
      <c r="P181" s="29">
        <f>IF(MONTH(A181)&lt;&gt;MONTH(A180),L181,MIN(P180,L181))</f>
        <v/>
      </c>
      <c r="Q181" s="29">
        <f>IF(MONTH(A181)&lt;&gt;MONTH(A180),M181,MIN(Q180,M181))</f>
        <v/>
      </c>
      <c r="R181" s="29">
        <f>IF(MONTH(A181)&lt;&gt;MONTH(A180),N181,MIN(R180,N181))</f>
        <v/>
      </c>
    </row>
    <row r="182">
      <c r="A182" s="27">
        <f>A181+1</f>
        <v/>
      </c>
      <c r="B182" s="28">
        <f>Inputs!$B$9*(IF(AND((A182-Inputs!$B$8)&gt;=0,(A182-Inputs!$B$8)&lt;=13),Inputs!$B$16/14,0)+IF(AND((A182-Inputs!$B$8)&gt;=14,(A182-Inputs!$B$8)&lt;=Inputs!$B$35-15),Inputs!$B$18/MAX(1,Inputs!$B$35-28),0)+IF(AND((A182-Inputs!$B$8)&gt;=Inputs!$B$35-14,(A182-Inputs!$B$8)&lt;=Inputs!$B$35-1,(A182-Inputs!$B$8)&gt;=14),Inputs!$B$17/14,0))</f>
        <v/>
      </c>
      <c r="C182" s="29">
        <f>B182*Inputs!$B$10</f>
        <v/>
      </c>
      <c r="D182" s="29">
        <f>SUMIFS(Outflows!$C$5:$C$64,Outflows!$A$5:$A$64,A182)</f>
        <v/>
      </c>
      <c r="E182" s="29">
        <f>IF(ROW()-4-Inputs!$B$24&gt;=1,INDEX($C$5:$C$764,ROW()-4-Inputs!$B$24),0)</f>
        <v/>
      </c>
      <c r="F182" s="29">
        <f>F181+C182</f>
        <v/>
      </c>
      <c r="G182" s="29">
        <f>IF(A182&gt;=Inputs!$B$32,$F$764,MIN(IF(Inputs!$B$28="",1E+15,Inputs!$B$28),(1-Inputs!$B$26)*IF(ROW()-4-Inputs!$B$27&gt;=1,INDEX($F$5:$F$764,ROW()-4-Inputs!$B$27),0)))</f>
        <v/>
      </c>
      <c r="H182" s="29">
        <f>G182-G181</f>
        <v/>
      </c>
      <c r="I182" s="29">
        <f>IF(A182=Inputs!$B$32,$F$764,0)</f>
        <v/>
      </c>
      <c r="J182" s="29">
        <f>CHOOSE(Inputs!$B$37,E182,H182,I182)</f>
        <v/>
      </c>
      <c r="K182" s="29">
        <f>K181+J182-D182</f>
        <v/>
      </c>
      <c r="L182" s="29">
        <f>L181+E182-D182</f>
        <v/>
      </c>
      <c r="M182" s="29">
        <f>M181+H182-D182</f>
        <v/>
      </c>
      <c r="N182" s="29">
        <f>N181+I182-D182</f>
        <v/>
      </c>
      <c r="O182" s="29">
        <f>IF(MONTH(A182)&lt;&gt;MONTH(A181),K182,MIN(O181,K182))</f>
        <v/>
      </c>
      <c r="P182" s="29">
        <f>IF(MONTH(A182)&lt;&gt;MONTH(A181),L182,MIN(P181,L182))</f>
        <v/>
      </c>
      <c r="Q182" s="29">
        <f>IF(MONTH(A182)&lt;&gt;MONTH(A181),M182,MIN(Q181,M182))</f>
        <v/>
      </c>
      <c r="R182" s="29">
        <f>IF(MONTH(A182)&lt;&gt;MONTH(A181),N182,MIN(R181,N182))</f>
        <v/>
      </c>
    </row>
    <row r="183">
      <c r="A183" s="27">
        <f>A182+1</f>
        <v/>
      </c>
      <c r="B183" s="28">
        <f>Inputs!$B$9*(IF(AND((A183-Inputs!$B$8)&gt;=0,(A183-Inputs!$B$8)&lt;=13),Inputs!$B$16/14,0)+IF(AND((A183-Inputs!$B$8)&gt;=14,(A183-Inputs!$B$8)&lt;=Inputs!$B$35-15),Inputs!$B$18/MAX(1,Inputs!$B$35-28),0)+IF(AND((A183-Inputs!$B$8)&gt;=Inputs!$B$35-14,(A183-Inputs!$B$8)&lt;=Inputs!$B$35-1,(A183-Inputs!$B$8)&gt;=14),Inputs!$B$17/14,0))</f>
        <v/>
      </c>
      <c r="C183" s="29">
        <f>B183*Inputs!$B$10</f>
        <v/>
      </c>
      <c r="D183" s="29">
        <f>SUMIFS(Outflows!$C$5:$C$64,Outflows!$A$5:$A$64,A183)</f>
        <v/>
      </c>
      <c r="E183" s="29">
        <f>IF(ROW()-4-Inputs!$B$24&gt;=1,INDEX($C$5:$C$764,ROW()-4-Inputs!$B$24),0)</f>
        <v/>
      </c>
      <c r="F183" s="29">
        <f>F182+C183</f>
        <v/>
      </c>
      <c r="G183" s="29">
        <f>IF(A183&gt;=Inputs!$B$32,$F$764,MIN(IF(Inputs!$B$28="",1E+15,Inputs!$B$28),(1-Inputs!$B$26)*IF(ROW()-4-Inputs!$B$27&gt;=1,INDEX($F$5:$F$764,ROW()-4-Inputs!$B$27),0)))</f>
        <v/>
      </c>
      <c r="H183" s="29">
        <f>G183-G182</f>
        <v/>
      </c>
      <c r="I183" s="29">
        <f>IF(A183=Inputs!$B$32,$F$764,0)</f>
        <v/>
      </c>
      <c r="J183" s="29">
        <f>CHOOSE(Inputs!$B$37,E183,H183,I183)</f>
        <v/>
      </c>
      <c r="K183" s="29">
        <f>K182+J183-D183</f>
        <v/>
      </c>
      <c r="L183" s="29">
        <f>L182+E183-D183</f>
        <v/>
      </c>
      <c r="M183" s="29">
        <f>M182+H183-D183</f>
        <v/>
      </c>
      <c r="N183" s="29">
        <f>N182+I183-D183</f>
        <v/>
      </c>
      <c r="O183" s="29">
        <f>IF(MONTH(A183)&lt;&gt;MONTH(A182),K183,MIN(O182,K183))</f>
        <v/>
      </c>
      <c r="P183" s="29">
        <f>IF(MONTH(A183)&lt;&gt;MONTH(A182),L183,MIN(P182,L183))</f>
        <v/>
      </c>
      <c r="Q183" s="29">
        <f>IF(MONTH(A183)&lt;&gt;MONTH(A182),M183,MIN(Q182,M183))</f>
        <v/>
      </c>
      <c r="R183" s="29">
        <f>IF(MONTH(A183)&lt;&gt;MONTH(A182),N183,MIN(R182,N183))</f>
        <v/>
      </c>
    </row>
    <row r="184">
      <c r="A184" s="27">
        <f>A183+1</f>
        <v/>
      </c>
      <c r="B184" s="28">
        <f>Inputs!$B$9*(IF(AND((A184-Inputs!$B$8)&gt;=0,(A184-Inputs!$B$8)&lt;=13),Inputs!$B$16/14,0)+IF(AND((A184-Inputs!$B$8)&gt;=14,(A184-Inputs!$B$8)&lt;=Inputs!$B$35-15),Inputs!$B$18/MAX(1,Inputs!$B$35-28),0)+IF(AND((A184-Inputs!$B$8)&gt;=Inputs!$B$35-14,(A184-Inputs!$B$8)&lt;=Inputs!$B$35-1,(A184-Inputs!$B$8)&gt;=14),Inputs!$B$17/14,0))</f>
        <v/>
      </c>
      <c r="C184" s="29">
        <f>B184*Inputs!$B$10</f>
        <v/>
      </c>
      <c r="D184" s="29">
        <f>SUMIFS(Outflows!$C$5:$C$64,Outflows!$A$5:$A$64,A184)</f>
        <v/>
      </c>
      <c r="E184" s="29">
        <f>IF(ROW()-4-Inputs!$B$24&gt;=1,INDEX($C$5:$C$764,ROW()-4-Inputs!$B$24),0)</f>
        <v/>
      </c>
      <c r="F184" s="29">
        <f>F183+C184</f>
        <v/>
      </c>
      <c r="G184" s="29">
        <f>IF(A184&gt;=Inputs!$B$32,$F$764,MIN(IF(Inputs!$B$28="",1E+15,Inputs!$B$28),(1-Inputs!$B$26)*IF(ROW()-4-Inputs!$B$27&gt;=1,INDEX($F$5:$F$764,ROW()-4-Inputs!$B$27),0)))</f>
        <v/>
      </c>
      <c r="H184" s="29">
        <f>G184-G183</f>
        <v/>
      </c>
      <c r="I184" s="29">
        <f>IF(A184=Inputs!$B$32,$F$764,0)</f>
        <v/>
      </c>
      <c r="J184" s="29">
        <f>CHOOSE(Inputs!$B$37,E184,H184,I184)</f>
        <v/>
      </c>
      <c r="K184" s="29">
        <f>K183+J184-D184</f>
        <v/>
      </c>
      <c r="L184" s="29">
        <f>L183+E184-D184</f>
        <v/>
      </c>
      <c r="M184" s="29">
        <f>M183+H184-D184</f>
        <v/>
      </c>
      <c r="N184" s="29">
        <f>N183+I184-D184</f>
        <v/>
      </c>
      <c r="O184" s="29">
        <f>IF(MONTH(A184)&lt;&gt;MONTH(A183),K184,MIN(O183,K184))</f>
        <v/>
      </c>
      <c r="P184" s="29">
        <f>IF(MONTH(A184)&lt;&gt;MONTH(A183),L184,MIN(P183,L184))</f>
        <v/>
      </c>
      <c r="Q184" s="29">
        <f>IF(MONTH(A184)&lt;&gt;MONTH(A183),M184,MIN(Q183,M184))</f>
        <v/>
      </c>
      <c r="R184" s="29">
        <f>IF(MONTH(A184)&lt;&gt;MONTH(A183),N184,MIN(R183,N184))</f>
        <v/>
      </c>
    </row>
    <row r="185">
      <c r="A185" s="27">
        <f>A184+1</f>
        <v/>
      </c>
      <c r="B185" s="28">
        <f>Inputs!$B$9*(IF(AND((A185-Inputs!$B$8)&gt;=0,(A185-Inputs!$B$8)&lt;=13),Inputs!$B$16/14,0)+IF(AND((A185-Inputs!$B$8)&gt;=14,(A185-Inputs!$B$8)&lt;=Inputs!$B$35-15),Inputs!$B$18/MAX(1,Inputs!$B$35-28),0)+IF(AND((A185-Inputs!$B$8)&gt;=Inputs!$B$35-14,(A185-Inputs!$B$8)&lt;=Inputs!$B$35-1,(A185-Inputs!$B$8)&gt;=14),Inputs!$B$17/14,0))</f>
        <v/>
      </c>
      <c r="C185" s="29">
        <f>B185*Inputs!$B$10</f>
        <v/>
      </c>
      <c r="D185" s="29">
        <f>SUMIFS(Outflows!$C$5:$C$64,Outflows!$A$5:$A$64,A185)</f>
        <v/>
      </c>
      <c r="E185" s="29">
        <f>IF(ROW()-4-Inputs!$B$24&gt;=1,INDEX($C$5:$C$764,ROW()-4-Inputs!$B$24),0)</f>
        <v/>
      </c>
      <c r="F185" s="29">
        <f>F184+C185</f>
        <v/>
      </c>
      <c r="G185" s="29">
        <f>IF(A185&gt;=Inputs!$B$32,$F$764,MIN(IF(Inputs!$B$28="",1E+15,Inputs!$B$28),(1-Inputs!$B$26)*IF(ROW()-4-Inputs!$B$27&gt;=1,INDEX($F$5:$F$764,ROW()-4-Inputs!$B$27),0)))</f>
        <v/>
      </c>
      <c r="H185" s="29">
        <f>G185-G184</f>
        <v/>
      </c>
      <c r="I185" s="29">
        <f>IF(A185=Inputs!$B$32,$F$764,0)</f>
        <v/>
      </c>
      <c r="J185" s="29">
        <f>CHOOSE(Inputs!$B$37,E185,H185,I185)</f>
        <v/>
      </c>
      <c r="K185" s="29">
        <f>K184+J185-D185</f>
        <v/>
      </c>
      <c r="L185" s="29">
        <f>L184+E185-D185</f>
        <v/>
      </c>
      <c r="M185" s="29">
        <f>M184+H185-D185</f>
        <v/>
      </c>
      <c r="N185" s="29">
        <f>N184+I185-D185</f>
        <v/>
      </c>
      <c r="O185" s="29">
        <f>IF(MONTH(A185)&lt;&gt;MONTH(A184),K185,MIN(O184,K185))</f>
        <v/>
      </c>
      <c r="P185" s="29">
        <f>IF(MONTH(A185)&lt;&gt;MONTH(A184),L185,MIN(P184,L185))</f>
        <v/>
      </c>
      <c r="Q185" s="29">
        <f>IF(MONTH(A185)&lt;&gt;MONTH(A184),M185,MIN(Q184,M185))</f>
        <v/>
      </c>
      <c r="R185" s="29">
        <f>IF(MONTH(A185)&lt;&gt;MONTH(A184),N185,MIN(R184,N185))</f>
        <v/>
      </c>
    </row>
    <row r="186">
      <c r="A186" s="27">
        <f>A185+1</f>
        <v/>
      </c>
      <c r="B186" s="28">
        <f>Inputs!$B$9*(IF(AND((A186-Inputs!$B$8)&gt;=0,(A186-Inputs!$B$8)&lt;=13),Inputs!$B$16/14,0)+IF(AND((A186-Inputs!$B$8)&gt;=14,(A186-Inputs!$B$8)&lt;=Inputs!$B$35-15),Inputs!$B$18/MAX(1,Inputs!$B$35-28),0)+IF(AND((A186-Inputs!$B$8)&gt;=Inputs!$B$35-14,(A186-Inputs!$B$8)&lt;=Inputs!$B$35-1,(A186-Inputs!$B$8)&gt;=14),Inputs!$B$17/14,0))</f>
        <v/>
      </c>
      <c r="C186" s="29">
        <f>B186*Inputs!$B$10</f>
        <v/>
      </c>
      <c r="D186" s="29">
        <f>SUMIFS(Outflows!$C$5:$C$64,Outflows!$A$5:$A$64,A186)</f>
        <v/>
      </c>
      <c r="E186" s="29">
        <f>IF(ROW()-4-Inputs!$B$24&gt;=1,INDEX($C$5:$C$764,ROW()-4-Inputs!$B$24),0)</f>
        <v/>
      </c>
      <c r="F186" s="29">
        <f>F185+C186</f>
        <v/>
      </c>
      <c r="G186" s="29">
        <f>IF(A186&gt;=Inputs!$B$32,$F$764,MIN(IF(Inputs!$B$28="",1E+15,Inputs!$B$28),(1-Inputs!$B$26)*IF(ROW()-4-Inputs!$B$27&gt;=1,INDEX($F$5:$F$764,ROW()-4-Inputs!$B$27),0)))</f>
        <v/>
      </c>
      <c r="H186" s="29">
        <f>G186-G185</f>
        <v/>
      </c>
      <c r="I186" s="29">
        <f>IF(A186=Inputs!$B$32,$F$764,0)</f>
        <v/>
      </c>
      <c r="J186" s="29">
        <f>CHOOSE(Inputs!$B$37,E186,H186,I186)</f>
        <v/>
      </c>
      <c r="K186" s="29">
        <f>K185+J186-D186</f>
        <v/>
      </c>
      <c r="L186" s="29">
        <f>L185+E186-D186</f>
        <v/>
      </c>
      <c r="M186" s="29">
        <f>M185+H186-D186</f>
        <v/>
      </c>
      <c r="N186" s="29">
        <f>N185+I186-D186</f>
        <v/>
      </c>
      <c r="O186" s="29">
        <f>IF(MONTH(A186)&lt;&gt;MONTH(A185),K186,MIN(O185,K186))</f>
        <v/>
      </c>
      <c r="P186" s="29">
        <f>IF(MONTH(A186)&lt;&gt;MONTH(A185),L186,MIN(P185,L186))</f>
        <v/>
      </c>
      <c r="Q186" s="29">
        <f>IF(MONTH(A186)&lt;&gt;MONTH(A185),M186,MIN(Q185,M186))</f>
        <v/>
      </c>
      <c r="R186" s="29">
        <f>IF(MONTH(A186)&lt;&gt;MONTH(A185),N186,MIN(R185,N186))</f>
        <v/>
      </c>
    </row>
    <row r="187">
      <c r="A187" s="27">
        <f>A186+1</f>
        <v/>
      </c>
      <c r="B187" s="28">
        <f>Inputs!$B$9*(IF(AND((A187-Inputs!$B$8)&gt;=0,(A187-Inputs!$B$8)&lt;=13),Inputs!$B$16/14,0)+IF(AND((A187-Inputs!$B$8)&gt;=14,(A187-Inputs!$B$8)&lt;=Inputs!$B$35-15),Inputs!$B$18/MAX(1,Inputs!$B$35-28),0)+IF(AND((A187-Inputs!$B$8)&gt;=Inputs!$B$35-14,(A187-Inputs!$B$8)&lt;=Inputs!$B$35-1,(A187-Inputs!$B$8)&gt;=14),Inputs!$B$17/14,0))</f>
        <v/>
      </c>
      <c r="C187" s="29">
        <f>B187*Inputs!$B$10</f>
        <v/>
      </c>
      <c r="D187" s="29">
        <f>SUMIFS(Outflows!$C$5:$C$64,Outflows!$A$5:$A$64,A187)</f>
        <v/>
      </c>
      <c r="E187" s="29">
        <f>IF(ROW()-4-Inputs!$B$24&gt;=1,INDEX($C$5:$C$764,ROW()-4-Inputs!$B$24),0)</f>
        <v/>
      </c>
      <c r="F187" s="29">
        <f>F186+C187</f>
        <v/>
      </c>
      <c r="G187" s="29">
        <f>IF(A187&gt;=Inputs!$B$32,$F$764,MIN(IF(Inputs!$B$28="",1E+15,Inputs!$B$28),(1-Inputs!$B$26)*IF(ROW()-4-Inputs!$B$27&gt;=1,INDEX($F$5:$F$764,ROW()-4-Inputs!$B$27),0)))</f>
        <v/>
      </c>
      <c r="H187" s="29">
        <f>G187-G186</f>
        <v/>
      </c>
      <c r="I187" s="29">
        <f>IF(A187=Inputs!$B$32,$F$764,0)</f>
        <v/>
      </c>
      <c r="J187" s="29">
        <f>CHOOSE(Inputs!$B$37,E187,H187,I187)</f>
        <v/>
      </c>
      <c r="K187" s="29">
        <f>K186+J187-D187</f>
        <v/>
      </c>
      <c r="L187" s="29">
        <f>L186+E187-D187</f>
        <v/>
      </c>
      <c r="M187" s="29">
        <f>M186+H187-D187</f>
        <v/>
      </c>
      <c r="N187" s="29">
        <f>N186+I187-D187</f>
        <v/>
      </c>
      <c r="O187" s="29">
        <f>IF(MONTH(A187)&lt;&gt;MONTH(A186),K187,MIN(O186,K187))</f>
        <v/>
      </c>
      <c r="P187" s="29">
        <f>IF(MONTH(A187)&lt;&gt;MONTH(A186),L187,MIN(P186,L187))</f>
        <v/>
      </c>
      <c r="Q187" s="29">
        <f>IF(MONTH(A187)&lt;&gt;MONTH(A186),M187,MIN(Q186,M187))</f>
        <v/>
      </c>
      <c r="R187" s="29">
        <f>IF(MONTH(A187)&lt;&gt;MONTH(A186),N187,MIN(R186,N187))</f>
        <v/>
      </c>
    </row>
    <row r="188">
      <c r="A188" s="27">
        <f>A187+1</f>
        <v/>
      </c>
      <c r="B188" s="28">
        <f>Inputs!$B$9*(IF(AND((A188-Inputs!$B$8)&gt;=0,(A188-Inputs!$B$8)&lt;=13),Inputs!$B$16/14,0)+IF(AND((A188-Inputs!$B$8)&gt;=14,(A188-Inputs!$B$8)&lt;=Inputs!$B$35-15),Inputs!$B$18/MAX(1,Inputs!$B$35-28),0)+IF(AND((A188-Inputs!$B$8)&gt;=Inputs!$B$35-14,(A188-Inputs!$B$8)&lt;=Inputs!$B$35-1,(A188-Inputs!$B$8)&gt;=14),Inputs!$B$17/14,0))</f>
        <v/>
      </c>
      <c r="C188" s="29">
        <f>B188*Inputs!$B$10</f>
        <v/>
      </c>
      <c r="D188" s="29">
        <f>SUMIFS(Outflows!$C$5:$C$64,Outflows!$A$5:$A$64,A188)</f>
        <v/>
      </c>
      <c r="E188" s="29">
        <f>IF(ROW()-4-Inputs!$B$24&gt;=1,INDEX($C$5:$C$764,ROW()-4-Inputs!$B$24),0)</f>
        <v/>
      </c>
      <c r="F188" s="29">
        <f>F187+C188</f>
        <v/>
      </c>
      <c r="G188" s="29">
        <f>IF(A188&gt;=Inputs!$B$32,$F$764,MIN(IF(Inputs!$B$28="",1E+15,Inputs!$B$28),(1-Inputs!$B$26)*IF(ROW()-4-Inputs!$B$27&gt;=1,INDEX($F$5:$F$764,ROW()-4-Inputs!$B$27),0)))</f>
        <v/>
      </c>
      <c r="H188" s="29">
        <f>G188-G187</f>
        <v/>
      </c>
      <c r="I188" s="29">
        <f>IF(A188=Inputs!$B$32,$F$764,0)</f>
        <v/>
      </c>
      <c r="J188" s="29">
        <f>CHOOSE(Inputs!$B$37,E188,H188,I188)</f>
        <v/>
      </c>
      <c r="K188" s="29">
        <f>K187+J188-D188</f>
        <v/>
      </c>
      <c r="L188" s="29">
        <f>L187+E188-D188</f>
        <v/>
      </c>
      <c r="M188" s="29">
        <f>M187+H188-D188</f>
        <v/>
      </c>
      <c r="N188" s="29">
        <f>N187+I188-D188</f>
        <v/>
      </c>
      <c r="O188" s="29">
        <f>IF(MONTH(A188)&lt;&gt;MONTH(A187),K188,MIN(O187,K188))</f>
        <v/>
      </c>
      <c r="P188" s="29">
        <f>IF(MONTH(A188)&lt;&gt;MONTH(A187),L188,MIN(P187,L188))</f>
        <v/>
      </c>
      <c r="Q188" s="29">
        <f>IF(MONTH(A188)&lt;&gt;MONTH(A187),M188,MIN(Q187,M188))</f>
        <v/>
      </c>
      <c r="R188" s="29">
        <f>IF(MONTH(A188)&lt;&gt;MONTH(A187),N188,MIN(R187,N188))</f>
        <v/>
      </c>
    </row>
    <row r="189">
      <c r="A189" s="27">
        <f>A188+1</f>
        <v/>
      </c>
      <c r="B189" s="28">
        <f>Inputs!$B$9*(IF(AND((A189-Inputs!$B$8)&gt;=0,(A189-Inputs!$B$8)&lt;=13),Inputs!$B$16/14,0)+IF(AND((A189-Inputs!$B$8)&gt;=14,(A189-Inputs!$B$8)&lt;=Inputs!$B$35-15),Inputs!$B$18/MAX(1,Inputs!$B$35-28),0)+IF(AND((A189-Inputs!$B$8)&gt;=Inputs!$B$35-14,(A189-Inputs!$B$8)&lt;=Inputs!$B$35-1,(A189-Inputs!$B$8)&gt;=14),Inputs!$B$17/14,0))</f>
        <v/>
      </c>
      <c r="C189" s="29">
        <f>B189*Inputs!$B$10</f>
        <v/>
      </c>
      <c r="D189" s="29">
        <f>SUMIFS(Outflows!$C$5:$C$64,Outflows!$A$5:$A$64,A189)</f>
        <v/>
      </c>
      <c r="E189" s="29">
        <f>IF(ROW()-4-Inputs!$B$24&gt;=1,INDEX($C$5:$C$764,ROW()-4-Inputs!$B$24),0)</f>
        <v/>
      </c>
      <c r="F189" s="29">
        <f>F188+C189</f>
        <v/>
      </c>
      <c r="G189" s="29">
        <f>IF(A189&gt;=Inputs!$B$32,$F$764,MIN(IF(Inputs!$B$28="",1E+15,Inputs!$B$28),(1-Inputs!$B$26)*IF(ROW()-4-Inputs!$B$27&gt;=1,INDEX($F$5:$F$764,ROW()-4-Inputs!$B$27),0)))</f>
        <v/>
      </c>
      <c r="H189" s="29">
        <f>G189-G188</f>
        <v/>
      </c>
      <c r="I189" s="29">
        <f>IF(A189=Inputs!$B$32,$F$764,0)</f>
        <v/>
      </c>
      <c r="J189" s="29">
        <f>CHOOSE(Inputs!$B$37,E189,H189,I189)</f>
        <v/>
      </c>
      <c r="K189" s="29">
        <f>K188+J189-D189</f>
        <v/>
      </c>
      <c r="L189" s="29">
        <f>L188+E189-D189</f>
        <v/>
      </c>
      <c r="M189" s="29">
        <f>M188+H189-D189</f>
        <v/>
      </c>
      <c r="N189" s="29">
        <f>N188+I189-D189</f>
        <v/>
      </c>
      <c r="O189" s="29">
        <f>IF(MONTH(A189)&lt;&gt;MONTH(A188),K189,MIN(O188,K189))</f>
        <v/>
      </c>
      <c r="P189" s="29">
        <f>IF(MONTH(A189)&lt;&gt;MONTH(A188),L189,MIN(P188,L189))</f>
        <v/>
      </c>
      <c r="Q189" s="29">
        <f>IF(MONTH(A189)&lt;&gt;MONTH(A188),M189,MIN(Q188,M189))</f>
        <v/>
      </c>
      <c r="R189" s="29">
        <f>IF(MONTH(A189)&lt;&gt;MONTH(A188),N189,MIN(R188,N189))</f>
        <v/>
      </c>
    </row>
    <row r="190">
      <c r="A190" s="27">
        <f>A189+1</f>
        <v/>
      </c>
      <c r="B190" s="28">
        <f>Inputs!$B$9*(IF(AND((A190-Inputs!$B$8)&gt;=0,(A190-Inputs!$B$8)&lt;=13),Inputs!$B$16/14,0)+IF(AND((A190-Inputs!$B$8)&gt;=14,(A190-Inputs!$B$8)&lt;=Inputs!$B$35-15),Inputs!$B$18/MAX(1,Inputs!$B$35-28),0)+IF(AND((A190-Inputs!$B$8)&gt;=Inputs!$B$35-14,(A190-Inputs!$B$8)&lt;=Inputs!$B$35-1,(A190-Inputs!$B$8)&gt;=14),Inputs!$B$17/14,0))</f>
        <v/>
      </c>
      <c r="C190" s="29">
        <f>B190*Inputs!$B$10</f>
        <v/>
      </c>
      <c r="D190" s="29">
        <f>SUMIFS(Outflows!$C$5:$C$64,Outflows!$A$5:$A$64,A190)</f>
        <v/>
      </c>
      <c r="E190" s="29">
        <f>IF(ROW()-4-Inputs!$B$24&gt;=1,INDEX($C$5:$C$764,ROW()-4-Inputs!$B$24),0)</f>
        <v/>
      </c>
      <c r="F190" s="29">
        <f>F189+C190</f>
        <v/>
      </c>
      <c r="G190" s="29">
        <f>IF(A190&gt;=Inputs!$B$32,$F$764,MIN(IF(Inputs!$B$28="",1E+15,Inputs!$B$28),(1-Inputs!$B$26)*IF(ROW()-4-Inputs!$B$27&gt;=1,INDEX($F$5:$F$764,ROW()-4-Inputs!$B$27),0)))</f>
        <v/>
      </c>
      <c r="H190" s="29">
        <f>G190-G189</f>
        <v/>
      </c>
      <c r="I190" s="29">
        <f>IF(A190=Inputs!$B$32,$F$764,0)</f>
        <v/>
      </c>
      <c r="J190" s="29">
        <f>CHOOSE(Inputs!$B$37,E190,H190,I190)</f>
        <v/>
      </c>
      <c r="K190" s="29">
        <f>K189+J190-D190</f>
        <v/>
      </c>
      <c r="L190" s="29">
        <f>L189+E190-D190</f>
        <v/>
      </c>
      <c r="M190" s="29">
        <f>M189+H190-D190</f>
        <v/>
      </c>
      <c r="N190" s="29">
        <f>N189+I190-D190</f>
        <v/>
      </c>
      <c r="O190" s="29">
        <f>IF(MONTH(A190)&lt;&gt;MONTH(A189),K190,MIN(O189,K190))</f>
        <v/>
      </c>
      <c r="P190" s="29">
        <f>IF(MONTH(A190)&lt;&gt;MONTH(A189),L190,MIN(P189,L190))</f>
        <v/>
      </c>
      <c r="Q190" s="29">
        <f>IF(MONTH(A190)&lt;&gt;MONTH(A189),M190,MIN(Q189,M190))</f>
        <v/>
      </c>
      <c r="R190" s="29">
        <f>IF(MONTH(A190)&lt;&gt;MONTH(A189),N190,MIN(R189,N190))</f>
        <v/>
      </c>
    </row>
    <row r="191">
      <c r="A191" s="27">
        <f>A190+1</f>
        <v/>
      </c>
      <c r="B191" s="28">
        <f>Inputs!$B$9*(IF(AND((A191-Inputs!$B$8)&gt;=0,(A191-Inputs!$B$8)&lt;=13),Inputs!$B$16/14,0)+IF(AND((A191-Inputs!$B$8)&gt;=14,(A191-Inputs!$B$8)&lt;=Inputs!$B$35-15),Inputs!$B$18/MAX(1,Inputs!$B$35-28),0)+IF(AND((A191-Inputs!$B$8)&gt;=Inputs!$B$35-14,(A191-Inputs!$B$8)&lt;=Inputs!$B$35-1,(A191-Inputs!$B$8)&gt;=14),Inputs!$B$17/14,0))</f>
        <v/>
      </c>
      <c r="C191" s="29">
        <f>B191*Inputs!$B$10</f>
        <v/>
      </c>
      <c r="D191" s="29">
        <f>SUMIFS(Outflows!$C$5:$C$64,Outflows!$A$5:$A$64,A191)</f>
        <v/>
      </c>
      <c r="E191" s="29">
        <f>IF(ROW()-4-Inputs!$B$24&gt;=1,INDEX($C$5:$C$764,ROW()-4-Inputs!$B$24),0)</f>
        <v/>
      </c>
      <c r="F191" s="29">
        <f>F190+C191</f>
        <v/>
      </c>
      <c r="G191" s="29">
        <f>IF(A191&gt;=Inputs!$B$32,$F$764,MIN(IF(Inputs!$B$28="",1E+15,Inputs!$B$28),(1-Inputs!$B$26)*IF(ROW()-4-Inputs!$B$27&gt;=1,INDEX($F$5:$F$764,ROW()-4-Inputs!$B$27),0)))</f>
        <v/>
      </c>
      <c r="H191" s="29">
        <f>G191-G190</f>
        <v/>
      </c>
      <c r="I191" s="29">
        <f>IF(A191=Inputs!$B$32,$F$764,0)</f>
        <v/>
      </c>
      <c r="J191" s="29">
        <f>CHOOSE(Inputs!$B$37,E191,H191,I191)</f>
        <v/>
      </c>
      <c r="K191" s="29">
        <f>K190+J191-D191</f>
        <v/>
      </c>
      <c r="L191" s="29">
        <f>L190+E191-D191</f>
        <v/>
      </c>
      <c r="M191" s="29">
        <f>M190+H191-D191</f>
        <v/>
      </c>
      <c r="N191" s="29">
        <f>N190+I191-D191</f>
        <v/>
      </c>
      <c r="O191" s="29">
        <f>IF(MONTH(A191)&lt;&gt;MONTH(A190),K191,MIN(O190,K191))</f>
        <v/>
      </c>
      <c r="P191" s="29">
        <f>IF(MONTH(A191)&lt;&gt;MONTH(A190),L191,MIN(P190,L191))</f>
        <v/>
      </c>
      <c r="Q191" s="29">
        <f>IF(MONTH(A191)&lt;&gt;MONTH(A190),M191,MIN(Q190,M191))</f>
        <v/>
      </c>
      <c r="R191" s="29">
        <f>IF(MONTH(A191)&lt;&gt;MONTH(A190),N191,MIN(R190,N191))</f>
        <v/>
      </c>
    </row>
    <row r="192">
      <c r="A192" s="27">
        <f>A191+1</f>
        <v/>
      </c>
      <c r="B192" s="28">
        <f>Inputs!$B$9*(IF(AND((A192-Inputs!$B$8)&gt;=0,(A192-Inputs!$B$8)&lt;=13),Inputs!$B$16/14,0)+IF(AND((A192-Inputs!$B$8)&gt;=14,(A192-Inputs!$B$8)&lt;=Inputs!$B$35-15),Inputs!$B$18/MAX(1,Inputs!$B$35-28),0)+IF(AND((A192-Inputs!$B$8)&gt;=Inputs!$B$35-14,(A192-Inputs!$B$8)&lt;=Inputs!$B$35-1,(A192-Inputs!$B$8)&gt;=14),Inputs!$B$17/14,0))</f>
        <v/>
      </c>
      <c r="C192" s="29">
        <f>B192*Inputs!$B$10</f>
        <v/>
      </c>
      <c r="D192" s="29">
        <f>SUMIFS(Outflows!$C$5:$C$64,Outflows!$A$5:$A$64,A192)</f>
        <v/>
      </c>
      <c r="E192" s="29">
        <f>IF(ROW()-4-Inputs!$B$24&gt;=1,INDEX($C$5:$C$764,ROW()-4-Inputs!$B$24),0)</f>
        <v/>
      </c>
      <c r="F192" s="29">
        <f>F191+C192</f>
        <v/>
      </c>
      <c r="G192" s="29">
        <f>IF(A192&gt;=Inputs!$B$32,$F$764,MIN(IF(Inputs!$B$28="",1E+15,Inputs!$B$28),(1-Inputs!$B$26)*IF(ROW()-4-Inputs!$B$27&gt;=1,INDEX($F$5:$F$764,ROW()-4-Inputs!$B$27),0)))</f>
        <v/>
      </c>
      <c r="H192" s="29">
        <f>G192-G191</f>
        <v/>
      </c>
      <c r="I192" s="29">
        <f>IF(A192=Inputs!$B$32,$F$764,0)</f>
        <v/>
      </c>
      <c r="J192" s="29">
        <f>CHOOSE(Inputs!$B$37,E192,H192,I192)</f>
        <v/>
      </c>
      <c r="K192" s="29">
        <f>K191+J192-D192</f>
        <v/>
      </c>
      <c r="L192" s="29">
        <f>L191+E192-D192</f>
        <v/>
      </c>
      <c r="M192" s="29">
        <f>M191+H192-D192</f>
        <v/>
      </c>
      <c r="N192" s="29">
        <f>N191+I192-D192</f>
        <v/>
      </c>
      <c r="O192" s="29">
        <f>IF(MONTH(A192)&lt;&gt;MONTH(A191),K192,MIN(O191,K192))</f>
        <v/>
      </c>
      <c r="P192" s="29">
        <f>IF(MONTH(A192)&lt;&gt;MONTH(A191),L192,MIN(P191,L192))</f>
        <v/>
      </c>
      <c r="Q192" s="29">
        <f>IF(MONTH(A192)&lt;&gt;MONTH(A191),M192,MIN(Q191,M192))</f>
        <v/>
      </c>
      <c r="R192" s="29">
        <f>IF(MONTH(A192)&lt;&gt;MONTH(A191),N192,MIN(R191,N192))</f>
        <v/>
      </c>
    </row>
    <row r="193">
      <c r="A193" s="27">
        <f>A192+1</f>
        <v/>
      </c>
      <c r="B193" s="28">
        <f>Inputs!$B$9*(IF(AND((A193-Inputs!$B$8)&gt;=0,(A193-Inputs!$B$8)&lt;=13),Inputs!$B$16/14,0)+IF(AND((A193-Inputs!$B$8)&gt;=14,(A193-Inputs!$B$8)&lt;=Inputs!$B$35-15),Inputs!$B$18/MAX(1,Inputs!$B$35-28),0)+IF(AND((A193-Inputs!$B$8)&gt;=Inputs!$B$35-14,(A193-Inputs!$B$8)&lt;=Inputs!$B$35-1,(A193-Inputs!$B$8)&gt;=14),Inputs!$B$17/14,0))</f>
        <v/>
      </c>
      <c r="C193" s="29">
        <f>B193*Inputs!$B$10</f>
        <v/>
      </c>
      <c r="D193" s="29">
        <f>SUMIFS(Outflows!$C$5:$C$64,Outflows!$A$5:$A$64,A193)</f>
        <v/>
      </c>
      <c r="E193" s="29">
        <f>IF(ROW()-4-Inputs!$B$24&gt;=1,INDEX($C$5:$C$764,ROW()-4-Inputs!$B$24),0)</f>
        <v/>
      </c>
      <c r="F193" s="29">
        <f>F192+C193</f>
        <v/>
      </c>
      <c r="G193" s="29">
        <f>IF(A193&gt;=Inputs!$B$32,$F$764,MIN(IF(Inputs!$B$28="",1E+15,Inputs!$B$28),(1-Inputs!$B$26)*IF(ROW()-4-Inputs!$B$27&gt;=1,INDEX($F$5:$F$764,ROW()-4-Inputs!$B$27),0)))</f>
        <v/>
      </c>
      <c r="H193" s="29">
        <f>G193-G192</f>
        <v/>
      </c>
      <c r="I193" s="29">
        <f>IF(A193=Inputs!$B$32,$F$764,0)</f>
        <v/>
      </c>
      <c r="J193" s="29">
        <f>CHOOSE(Inputs!$B$37,E193,H193,I193)</f>
        <v/>
      </c>
      <c r="K193" s="29">
        <f>K192+J193-D193</f>
        <v/>
      </c>
      <c r="L193" s="29">
        <f>L192+E193-D193</f>
        <v/>
      </c>
      <c r="M193" s="29">
        <f>M192+H193-D193</f>
        <v/>
      </c>
      <c r="N193" s="29">
        <f>N192+I193-D193</f>
        <v/>
      </c>
      <c r="O193" s="29">
        <f>IF(MONTH(A193)&lt;&gt;MONTH(A192),K193,MIN(O192,K193))</f>
        <v/>
      </c>
      <c r="P193" s="29">
        <f>IF(MONTH(A193)&lt;&gt;MONTH(A192),L193,MIN(P192,L193))</f>
        <v/>
      </c>
      <c r="Q193" s="29">
        <f>IF(MONTH(A193)&lt;&gt;MONTH(A192),M193,MIN(Q192,M193))</f>
        <v/>
      </c>
      <c r="R193" s="29">
        <f>IF(MONTH(A193)&lt;&gt;MONTH(A192),N193,MIN(R192,N193))</f>
        <v/>
      </c>
    </row>
    <row r="194">
      <c r="A194" s="27">
        <f>A193+1</f>
        <v/>
      </c>
      <c r="B194" s="28">
        <f>Inputs!$B$9*(IF(AND((A194-Inputs!$B$8)&gt;=0,(A194-Inputs!$B$8)&lt;=13),Inputs!$B$16/14,0)+IF(AND((A194-Inputs!$B$8)&gt;=14,(A194-Inputs!$B$8)&lt;=Inputs!$B$35-15),Inputs!$B$18/MAX(1,Inputs!$B$35-28),0)+IF(AND((A194-Inputs!$B$8)&gt;=Inputs!$B$35-14,(A194-Inputs!$B$8)&lt;=Inputs!$B$35-1,(A194-Inputs!$B$8)&gt;=14),Inputs!$B$17/14,0))</f>
        <v/>
      </c>
      <c r="C194" s="29">
        <f>B194*Inputs!$B$10</f>
        <v/>
      </c>
      <c r="D194" s="29">
        <f>SUMIFS(Outflows!$C$5:$C$64,Outflows!$A$5:$A$64,A194)</f>
        <v/>
      </c>
      <c r="E194" s="29">
        <f>IF(ROW()-4-Inputs!$B$24&gt;=1,INDEX($C$5:$C$764,ROW()-4-Inputs!$B$24),0)</f>
        <v/>
      </c>
      <c r="F194" s="29">
        <f>F193+C194</f>
        <v/>
      </c>
      <c r="G194" s="29">
        <f>IF(A194&gt;=Inputs!$B$32,$F$764,MIN(IF(Inputs!$B$28="",1E+15,Inputs!$B$28),(1-Inputs!$B$26)*IF(ROW()-4-Inputs!$B$27&gt;=1,INDEX($F$5:$F$764,ROW()-4-Inputs!$B$27),0)))</f>
        <v/>
      </c>
      <c r="H194" s="29">
        <f>G194-G193</f>
        <v/>
      </c>
      <c r="I194" s="29">
        <f>IF(A194=Inputs!$B$32,$F$764,0)</f>
        <v/>
      </c>
      <c r="J194" s="29">
        <f>CHOOSE(Inputs!$B$37,E194,H194,I194)</f>
        <v/>
      </c>
      <c r="K194" s="29">
        <f>K193+J194-D194</f>
        <v/>
      </c>
      <c r="L194" s="29">
        <f>L193+E194-D194</f>
        <v/>
      </c>
      <c r="M194" s="29">
        <f>M193+H194-D194</f>
        <v/>
      </c>
      <c r="N194" s="29">
        <f>N193+I194-D194</f>
        <v/>
      </c>
      <c r="O194" s="29">
        <f>IF(MONTH(A194)&lt;&gt;MONTH(A193),K194,MIN(O193,K194))</f>
        <v/>
      </c>
      <c r="P194" s="29">
        <f>IF(MONTH(A194)&lt;&gt;MONTH(A193),L194,MIN(P193,L194))</f>
        <v/>
      </c>
      <c r="Q194" s="29">
        <f>IF(MONTH(A194)&lt;&gt;MONTH(A193),M194,MIN(Q193,M194))</f>
        <v/>
      </c>
      <c r="R194" s="29">
        <f>IF(MONTH(A194)&lt;&gt;MONTH(A193),N194,MIN(R193,N194))</f>
        <v/>
      </c>
    </row>
    <row r="195">
      <c r="A195" s="27">
        <f>A194+1</f>
        <v/>
      </c>
      <c r="B195" s="28">
        <f>Inputs!$B$9*(IF(AND((A195-Inputs!$B$8)&gt;=0,(A195-Inputs!$B$8)&lt;=13),Inputs!$B$16/14,0)+IF(AND((A195-Inputs!$B$8)&gt;=14,(A195-Inputs!$B$8)&lt;=Inputs!$B$35-15),Inputs!$B$18/MAX(1,Inputs!$B$35-28),0)+IF(AND((A195-Inputs!$B$8)&gt;=Inputs!$B$35-14,(A195-Inputs!$B$8)&lt;=Inputs!$B$35-1,(A195-Inputs!$B$8)&gt;=14),Inputs!$B$17/14,0))</f>
        <v/>
      </c>
      <c r="C195" s="29">
        <f>B195*Inputs!$B$10</f>
        <v/>
      </c>
      <c r="D195" s="29">
        <f>SUMIFS(Outflows!$C$5:$C$64,Outflows!$A$5:$A$64,A195)</f>
        <v/>
      </c>
      <c r="E195" s="29">
        <f>IF(ROW()-4-Inputs!$B$24&gt;=1,INDEX($C$5:$C$764,ROW()-4-Inputs!$B$24),0)</f>
        <v/>
      </c>
      <c r="F195" s="29">
        <f>F194+C195</f>
        <v/>
      </c>
      <c r="G195" s="29">
        <f>IF(A195&gt;=Inputs!$B$32,$F$764,MIN(IF(Inputs!$B$28="",1E+15,Inputs!$B$28),(1-Inputs!$B$26)*IF(ROW()-4-Inputs!$B$27&gt;=1,INDEX($F$5:$F$764,ROW()-4-Inputs!$B$27),0)))</f>
        <v/>
      </c>
      <c r="H195" s="29">
        <f>G195-G194</f>
        <v/>
      </c>
      <c r="I195" s="29">
        <f>IF(A195=Inputs!$B$32,$F$764,0)</f>
        <v/>
      </c>
      <c r="J195" s="29">
        <f>CHOOSE(Inputs!$B$37,E195,H195,I195)</f>
        <v/>
      </c>
      <c r="K195" s="29">
        <f>K194+J195-D195</f>
        <v/>
      </c>
      <c r="L195" s="29">
        <f>L194+E195-D195</f>
        <v/>
      </c>
      <c r="M195" s="29">
        <f>M194+H195-D195</f>
        <v/>
      </c>
      <c r="N195" s="29">
        <f>N194+I195-D195</f>
        <v/>
      </c>
      <c r="O195" s="29">
        <f>IF(MONTH(A195)&lt;&gt;MONTH(A194),K195,MIN(O194,K195))</f>
        <v/>
      </c>
      <c r="P195" s="29">
        <f>IF(MONTH(A195)&lt;&gt;MONTH(A194),L195,MIN(P194,L195))</f>
        <v/>
      </c>
      <c r="Q195" s="29">
        <f>IF(MONTH(A195)&lt;&gt;MONTH(A194),M195,MIN(Q194,M195))</f>
        <v/>
      </c>
      <c r="R195" s="29">
        <f>IF(MONTH(A195)&lt;&gt;MONTH(A194),N195,MIN(R194,N195))</f>
        <v/>
      </c>
    </row>
    <row r="196">
      <c r="A196" s="27">
        <f>A195+1</f>
        <v/>
      </c>
      <c r="B196" s="28">
        <f>Inputs!$B$9*(IF(AND((A196-Inputs!$B$8)&gt;=0,(A196-Inputs!$B$8)&lt;=13),Inputs!$B$16/14,0)+IF(AND((A196-Inputs!$B$8)&gt;=14,(A196-Inputs!$B$8)&lt;=Inputs!$B$35-15),Inputs!$B$18/MAX(1,Inputs!$B$35-28),0)+IF(AND((A196-Inputs!$B$8)&gt;=Inputs!$B$35-14,(A196-Inputs!$B$8)&lt;=Inputs!$B$35-1,(A196-Inputs!$B$8)&gt;=14),Inputs!$B$17/14,0))</f>
        <v/>
      </c>
      <c r="C196" s="29">
        <f>B196*Inputs!$B$10</f>
        <v/>
      </c>
      <c r="D196" s="29">
        <f>SUMIFS(Outflows!$C$5:$C$64,Outflows!$A$5:$A$64,A196)</f>
        <v/>
      </c>
      <c r="E196" s="29">
        <f>IF(ROW()-4-Inputs!$B$24&gt;=1,INDEX($C$5:$C$764,ROW()-4-Inputs!$B$24),0)</f>
        <v/>
      </c>
      <c r="F196" s="29">
        <f>F195+C196</f>
        <v/>
      </c>
      <c r="G196" s="29">
        <f>IF(A196&gt;=Inputs!$B$32,$F$764,MIN(IF(Inputs!$B$28="",1E+15,Inputs!$B$28),(1-Inputs!$B$26)*IF(ROW()-4-Inputs!$B$27&gt;=1,INDEX($F$5:$F$764,ROW()-4-Inputs!$B$27),0)))</f>
        <v/>
      </c>
      <c r="H196" s="29">
        <f>G196-G195</f>
        <v/>
      </c>
      <c r="I196" s="29">
        <f>IF(A196=Inputs!$B$32,$F$764,0)</f>
        <v/>
      </c>
      <c r="J196" s="29">
        <f>CHOOSE(Inputs!$B$37,E196,H196,I196)</f>
        <v/>
      </c>
      <c r="K196" s="29">
        <f>K195+J196-D196</f>
        <v/>
      </c>
      <c r="L196" s="29">
        <f>L195+E196-D196</f>
        <v/>
      </c>
      <c r="M196" s="29">
        <f>M195+H196-D196</f>
        <v/>
      </c>
      <c r="N196" s="29">
        <f>N195+I196-D196</f>
        <v/>
      </c>
      <c r="O196" s="29">
        <f>IF(MONTH(A196)&lt;&gt;MONTH(A195),K196,MIN(O195,K196))</f>
        <v/>
      </c>
      <c r="P196" s="29">
        <f>IF(MONTH(A196)&lt;&gt;MONTH(A195),L196,MIN(P195,L196))</f>
        <v/>
      </c>
      <c r="Q196" s="29">
        <f>IF(MONTH(A196)&lt;&gt;MONTH(A195),M196,MIN(Q195,M196))</f>
        <v/>
      </c>
      <c r="R196" s="29">
        <f>IF(MONTH(A196)&lt;&gt;MONTH(A195),N196,MIN(R195,N196))</f>
        <v/>
      </c>
    </row>
    <row r="197">
      <c r="A197" s="27">
        <f>A196+1</f>
        <v/>
      </c>
      <c r="B197" s="28">
        <f>Inputs!$B$9*(IF(AND((A197-Inputs!$B$8)&gt;=0,(A197-Inputs!$B$8)&lt;=13),Inputs!$B$16/14,0)+IF(AND((A197-Inputs!$B$8)&gt;=14,(A197-Inputs!$B$8)&lt;=Inputs!$B$35-15),Inputs!$B$18/MAX(1,Inputs!$B$35-28),0)+IF(AND((A197-Inputs!$B$8)&gt;=Inputs!$B$35-14,(A197-Inputs!$B$8)&lt;=Inputs!$B$35-1,(A197-Inputs!$B$8)&gt;=14),Inputs!$B$17/14,0))</f>
        <v/>
      </c>
      <c r="C197" s="29">
        <f>B197*Inputs!$B$10</f>
        <v/>
      </c>
      <c r="D197" s="29">
        <f>SUMIFS(Outflows!$C$5:$C$64,Outflows!$A$5:$A$64,A197)</f>
        <v/>
      </c>
      <c r="E197" s="29">
        <f>IF(ROW()-4-Inputs!$B$24&gt;=1,INDEX($C$5:$C$764,ROW()-4-Inputs!$B$24),0)</f>
        <v/>
      </c>
      <c r="F197" s="29">
        <f>F196+C197</f>
        <v/>
      </c>
      <c r="G197" s="29">
        <f>IF(A197&gt;=Inputs!$B$32,$F$764,MIN(IF(Inputs!$B$28="",1E+15,Inputs!$B$28),(1-Inputs!$B$26)*IF(ROW()-4-Inputs!$B$27&gt;=1,INDEX($F$5:$F$764,ROW()-4-Inputs!$B$27),0)))</f>
        <v/>
      </c>
      <c r="H197" s="29">
        <f>G197-G196</f>
        <v/>
      </c>
      <c r="I197" s="29">
        <f>IF(A197=Inputs!$B$32,$F$764,0)</f>
        <v/>
      </c>
      <c r="J197" s="29">
        <f>CHOOSE(Inputs!$B$37,E197,H197,I197)</f>
        <v/>
      </c>
      <c r="K197" s="29">
        <f>K196+J197-D197</f>
        <v/>
      </c>
      <c r="L197" s="29">
        <f>L196+E197-D197</f>
        <v/>
      </c>
      <c r="M197" s="29">
        <f>M196+H197-D197</f>
        <v/>
      </c>
      <c r="N197" s="29">
        <f>N196+I197-D197</f>
        <v/>
      </c>
      <c r="O197" s="29">
        <f>IF(MONTH(A197)&lt;&gt;MONTH(A196),K197,MIN(O196,K197))</f>
        <v/>
      </c>
      <c r="P197" s="29">
        <f>IF(MONTH(A197)&lt;&gt;MONTH(A196),L197,MIN(P196,L197))</f>
        <v/>
      </c>
      <c r="Q197" s="29">
        <f>IF(MONTH(A197)&lt;&gt;MONTH(A196),M197,MIN(Q196,M197))</f>
        <v/>
      </c>
      <c r="R197" s="29">
        <f>IF(MONTH(A197)&lt;&gt;MONTH(A196),N197,MIN(R196,N197))</f>
        <v/>
      </c>
    </row>
    <row r="198">
      <c r="A198" s="27">
        <f>A197+1</f>
        <v/>
      </c>
      <c r="B198" s="28">
        <f>Inputs!$B$9*(IF(AND((A198-Inputs!$B$8)&gt;=0,(A198-Inputs!$B$8)&lt;=13),Inputs!$B$16/14,0)+IF(AND((A198-Inputs!$B$8)&gt;=14,(A198-Inputs!$B$8)&lt;=Inputs!$B$35-15),Inputs!$B$18/MAX(1,Inputs!$B$35-28),0)+IF(AND((A198-Inputs!$B$8)&gt;=Inputs!$B$35-14,(A198-Inputs!$B$8)&lt;=Inputs!$B$35-1,(A198-Inputs!$B$8)&gt;=14),Inputs!$B$17/14,0))</f>
        <v/>
      </c>
      <c r="C198" s="29">
        <f>B198*Inputs!$B$10</f>
        <v/>
      </c>
      <c r="D198" s="29">
        <f>SUMIFS(Outflows!$C$5:$C$64,Outflows!$A$5:$A$64,A198)</f>
        <v/>
      </c>
      <c r="E198" s="29">
        <f>IF(ROW()-4-Inputs!$B$24&gt;=1,INDEX($C$5:$C$764,ROW()-4-Inputs!$B$24),0)</f>
        <v/>
      </c>
      <c r="F198" s="29">
        <f>F197+C198</f>
        <v/>
      </c>
      <c r="G198" s="29">
        <f>IF(A198&gt;=Inputs!$B$32,$F$764,MIN(IF(Inputs!$B$28="",1E+15,Inputs!$B$28),(1-Inputs!$B$26)*IF(ROW()-4-Inputs!$B$27&gt;=1,INDEX($F$5:$F$764,ROW()-4-Inputs!$B$27),0)))</f>
        <v/>
      </c>
      <c r="H198" s="29">
        <f>G198-G197</f>
        <v/>
      </c>
      <c r="I198" s="29">
        <f>IF(A198=Inputs!$B$32,$F$764,0)</f>
        <v/>
      </c>
      <c r="J198" s="29">
        <f>CHOOSE(Inputs!$B$37,E198,H198,I198)</f>
        <v/>
      </c>
      <c r="K198" s="29">
        <f>K197+J198-D198</f>
        <v/>
      </c>
      <c r="L198" s="29">
        <f>L197+E198-D198</f>
        <v/>
      </c>
      <c r="M198" s="29">
        <f>M197+H198-D198</f>
        <v/>
      </c>
      <c r="N198" s="29">
        <f>N197+I198-D198</f>
        <v/>
      </c>
      <c r="O198" s="29">
        <f>IF(MONTH(A198)&lt;&gt;MONTH(A197),K198,MIN(O197,K198))</f>
        <v/>
      </c>
      <c r="P198" s="29">
        <f>IF(MONTH(A198)&lt;&gt;MONTH(A197),L198,MIN(P197,L198))</f>
        <v/>
      </c>
      <c r="Q198" s="29">
        <f>IF(MONTH(A198)&lt;&gt;MONTH(A197),M198,MIN(Q197,M198))</f>
        <v/>
      </c>
      <c r="R198" s="29">
        <f>IF(MONTH(A198)&lt;&gt;MONTH(A197),N198,MIN(R197,N198))</f>
        <v/>
      </c>
    </row>
    <row r="199">
      <c r="A199" s="27">
        <f>A198+1</f>
        <v/>
      </c>
      <c r="B199" s="28">
        <f>Inputs!$B$9*(IF(AND((A199-Inputs!$B$8)&gt;=0,(A199-Inputs!$B$8)&lt;=13),Inputs!$B$16/14,0)+IF(AND((A199-Inputs!$B$8)&gt;=14,(A199-Inputs!$B$8)&lt;=Inputs!$B$35-15),Inputs!$B$18/MAX(1,Inputs!$B$35-28),0)+IF(AND((A199-Inputs!$B$8)&gt;=Inputs!$B$35-14,(A199-Inputs!$B$8)&lt;=Inputs!$B$35-1,(A199-Inputs!$B$8)&gt;=14),Inputs!$B$17/14,0))</f>
        <v/>
      </c>
      <c r="C199" s="29">
        <f>B199*Inputs!$B$10</f>
        <v/>
      </c>
      <c r="D199" s="29">
        <f>SUMIFS(Outflows!$C$5:$C$64,Outflows!$A$5:$A$64,A199)</f>
        <v/>
      </c>
      <c r="E199" s="29">
        <f>IF(ROW()-4-Inputs!$B$24&gt;=1,INDEX($C$5:$C$764,ROW()-4-Inputs!$B$24),0)</f>
        <v/>
      </c>
      <c r="F199" s="29">
        <f>F198+C199</f>
        <v/>
      </c>
      <c r="G199" s="29">
        <f>IF(A199&gt;=Inputs!$B$32,$F$764,MIN(IF(Inputs!$B$28="",1E+15,Inputs!$B$28),(1-Inputs!$B$26)*IF(ROW()-4-Inputs!$B$27&gt;=1,INDEX($F$5:$F$764,ROW()-4-Inputs!$B$27),0)))</f>
        <v/>
      </c>
      <c r="H199" s="29">
        <f>G199-G198</f>
        <v/>
      </c>
      <c r="I199" s="29">
        <f>IF(A199=Inputs!$B$32,$F$764,0)</f>
        <v/>
      </c>
      <c r="J199" s="29">
        <f>CHOOSE(Inputs!$B$37,E199,H199,I199)</f>
        <v/>
      </c>
      <c r="K199" s="29">
        <f>K198+J199-D199</f>
        <v/>
      </c>
      <c r="L199" s="29">
        <f>L198+E199-D199</f>
        <v/>
      </c>
      <c r="M199" s="29">
        <f>M198+H199-D199</f>
        <v/>
      </c>
      <c r="N199" s="29">
        <f>N198+I199-D199</f>
        <v/>
      </c>
      <c r="O199" s="29">
        <f>IF(MONTH(A199)&lt;&gt;MONTH(A198),K199,MIN(O198,K199))</f>
        <v/>
      </c>
      <c r="P199" s="29">
        <f>IF(MONTH(A199)&lt;&gt;MONTH(A198),L199,MIN(P198,L199))</f>
        <v/>
      </c>
      <c r="Q199" s="29">
        <f>IF(MONTH(A199)&lt;&gt;MONTH(A198),M199,MIN(Q198,M199))</f>
        <v/>
      </c>
      <c r="R199" s="29">
        <f>IF(MONTH(A199)&lt;&gt;MONTH(A198),N199,MIN(R198,N199))</f>
        <v/>
      </c>
    </row>
    <row r="200">
      <c r="A200" s="27">
        <f>A199+1</f>
        <v/>
      </c>
      <c r="B200" s="28">
        <f>Inputs!$B$9*(IF(AND((A200-Inputs!$B$8)&gt;=0,(A200-Inputs!$B$8)&lt;=13),Inputs!$B$16/14,0)+IF(AND((A200-Inputs!$B$8)&gt;=14,(A200-Inputs!$B$8)&lt;=Inputs!$B$35-15),Inputs!$B$18/MAX(1,Inputs!$B$35-28),0)+IF(AND((A200-Inputs!$B$8)&gt;=Inputs!$B$35-14,(A200-Inputs!$B$8)&lt;=Inputs!$B$35-1,(A200-Inputs!$B$8)&gt;=14),Inputs!$B$17/14,0))</f>
        <v/>
      </c>
      <c r="C200" s="29">
        <f>B200*Inputs!$B$10</f>
        <v/>
      </c>
      <c r="D200" s="29">
        <f>SUMIFS(Outflows!$C$5:$C$64,Outflows!$A$5:$A$64,A200)</f>
        <v/>
      </c>
      <c r="E200" s="29">
        <f>IF(ROW()-4-Inputs!$B$24&gt;=1,INDEX($C$5:$C$764,ROW()-4-Inputs!$B$24),0)</f>
        <v/>
      </c>
      <c r="F200" s="29">
        <f>F199+C200</f>
        <v/>
      </c>
      <c r="G200" s="29">
        <f>IF(A200&gt;=Inputs!$B$32,$F$764,MIN(IF(Inputs!$B$28="",1E+15,Inputs!$B$28),(1-Inputs!$B$26)*IF(ROW()-4-Inputs!$B$27&gt;=1,INDEX($F$5:$F$764,ROW()-4-Inputs!$B$27),0)))</f>
        <v/>
      </c>
      <c r="H200" s="29">
        <f>G200-G199</f>
        <v/>
      </c>
      <c r="I200" s="29">
        <f>IF(A200=Inputs!$B$32,$F$764,0)</f>
        <v/>
      </c>
      <c r="J200" s="29">
        <f>CHOOSE(Inputs!$B$37,E200,H200,I200)</f>
        <v/>
      </c>
      <c r="K200" s="29">
        <f>K199+J200-D200</f>
        <v/>
      </c>
      <c r="L200" s="29">
        <f>L199+E200-D200</f>
        <v/>
      </c>
      <c r="M200" s="29">
        <f>M199+H200-D200</f>
        <v/>
      </c>
      <c r="N200" s="29">
        <f>N199+I200-D200</f>
        <v/>
      </c>
      <c r="O200" s="29">
        <f>IF(MONTH(A200)&lt;&gt;MONTH(A199),K200,MIN(O199,K200))</f>
        <v/>
      </c>
      <c r="P200" s="29">
        <f>IF(MONTH(A200)&lt;&gt;MONTH(A199),L200,MIN(P199,L200))</f>
        <v/>
      </c>
      <c r="Q200" s="29">
        <f>IF(MONTH(A200)&lt;&gt;MONTH(A199),M200,MIN(Q199,M200))</f>
        <v/>
      </c>
      <c r="R200" s="29">
        <f>IF(MONTH(A200)&lt;&gt;MONTH(A199),N200,MIN(R199,N200))</f>
        <v/>
      </c>
    </row>
    <row r="201">
      <c r="A201" s="27">
        <f>A200+1</f>
        <v/>
      </c>
      <c r="B201" s="28">
        <f>Inputs!$B$9*(IF(AND((A201-Inputs!$B$8)&gt;=0,(A201-Inputs!$B$8)&lt;=13),Inputs!$B$16/14,0)+IF(AND((A201-Inputs!$B$8)&gt;=14,(A201-Inputs!$B$8)&lt;=Inputs!$B$35-15),Inputs!$B$18/MAX(1,Inputs!$B$35-28),0)+IF(AND((A201-Inputs!$B$8)&gt;=Inputs!$B$35-14,(A201-Inputs!$B$8)&lt;=Inputs!$B$35-1,(A201-Inputs!$B$8)&gt;=14),Inputs!$B$17/14,0))</f>
        <v/>
      </c>
      <c r="C201" s="29">
        <f>B201*Inputs!$B$10</f>
        <v/>
      </c>
      <c r="D201" s="29">
        <f>SUMIFS(Outflows!$C$5:$C$64,Outflows!$A$5:$A$64,A201)</f>
        <v/>
      </c>
      <c r="E201" s="29">
        <f>IF(ROW()-4-Inputs!$B$24&gt;=1,INDEX($C$5:$C$764,ROW()-4-Inputs!$B$24),0)</f>
        <v/>
      </c>
      <c r="F201" s="29">
        <f>F200+C201</f>
        <v/>
      </c>
      <c r="G201" s="29">
        <f>IF(A201&gt;=Inputs!$B$32,$F$764,MIN(IF(Inputs!$B$28="",1E+15,Inputs!$B$28),(1-Inputs!$B$26)*IF(ROW()-4-Inputs!$B$27&gt;=1,INDEX($F$5:$F$764,ROW()-4-Inputs!$B$27),0)))</f>
        <v/>
      </c>
      <c r="H201" s="29">
        <f>G201-G200</f>
        <v/>
      </c>
      <c r="I201" s="29">
        <f>IF(A201=Inputs!$B$32,$F$764,0)</f>
        <v/>
      </c>
      <c r="J201" s="29">
        <f>CHOOSE(Inputs!$B$37,E201,H201,I201)</f>
        <v/>
      </c>
      <c r="K201" s="29">
        <f>K200+J201-D201</f>
        <v/>
      </c>
      <c r="L201" s="29">
        <f>L200+E201-D201</f>
        <v/>
      </c>
      <c r="M201" s="29">
        <f>M200+H201-D201</f>
        <v/>
      </c>
      <c r="N201" s="29">
        <f>N200+I201-D201</f>
        <v/>
      </c>
      <c r="O201" s="29">
        <f>IF(MONTH(A201)&lt;&gt;MONTH(A200),K201,MIN(O200,K201))</f>
        <v/>
      </c>
      <c r="P201" s="29">
        <f>IF(MONTH(A201)&lt;&gt;MONTH(A200),L201,MIN(P200,L201))</f>
        <v/>
      </c>
      <c r="Q201" s="29">
        <f>IF(MONTH(A201)&lt;&gt;MONTH(A200),M201,MIN(Q200,M201))</f>
        <v/>
      </c>
      <c r="R201" s="29">
        <f>IF(MONTH(A201)&lt;&gt;MONTH(A200),N201,MIN(R200,N201))</f>
        <v/>
      </c>
    </row>
    <row r="202">
      <c r="A202" s="27">
        <f>A201+1</f>
        <v/>
      </c>
      <c r="B202" s="28">
        <f>Inputs!$B$9*(IF(AND((A202-Inputs!$B$8)&gt;=0,(A202-Inputs!$B$8)&lt;=13),Inputs!$B$16/14,0)+IF(AND((A202-Inputs!$B$8)&gt;=14,(A202-Inputs!$B$8)&lt;=Inputs!$B$35-15),Inputs!$B$18/MAX(1,Inputs!$B$35-28),0)+IF(AND((A202-Inputs!$B$8)&gt;=Inputs!$B$35-14,(A202-Inputs!$B$8)&lt;=Inputs!$B$35-1,(A202-Inputs!$B$8)&gt;=14),Inputs!$B$17/14,0))</f>
        <v/>
      </c>
      <c r="C202" s="29">
        <f>B202*Inputs!$B$10</f>
        <v/>
      </c>
      <c r="D202" s="29">
        <f>SUMIFS(Outflows!$C$5:$C$64,Outflows!$A$5:$A$64,A202)</f>
        <v/>
      </c>
      <c r="E202" s="29">
        <f>IF(ROW()-4-Inputs!$B$24&gt;=1,INDEX($C$5:$C$764,ROW()-4-Inputs!$B$24),0)</f>
        <v/>
      </c>
      <c r="F202" s="29">
        <f>F201+C202</f>
        <v/>
      </c>
      <c r="G202" s="29">
        <f>IF(A202&gt;=Inputs!$B$32,$F$764,MIN(IF(Inputs!$B$28="",1E+15,Inputs!$B$28),(1-Inputs!$B$26)*IF(ROW()-4-Inputs!$B$27&gt;=1,INDEX($F$5:$F$764,ROW()-4-Inputs!$B$27),0)))</f>
        <v/>
      </c>
      <c r="H202" s="29">
        <f>G202-G201</f>
        <v/>
      </c>
      <c r="I202" s="29">
        <f>IF(A202=Inputs!$B$32,$F$764,0)</f>
        <v/>
      </c>
      <c r="J202" s="29">
        <f>CHOOSE(Inputs!$B$37,E202,H202,I202)</f>
        <v/>
      </c>
      <c r="K202" s="29">
        <f>K201+J202-D202</f>
        <v/>
      </c>
      <c r="L202" s="29">
        <f>L201+E202-D202</f>
        <v/>
      </c>
      <c r="M202" s="29">
        <f>M201+H202-D202</f>
        <v/>
      </c>
      <c r="N202" s="29">
        <f>N201+I202-D202</f>
        <v/>
      </c>
      <c r="O202" s="29">
        <f>IF(MONTH(A202)&lt;&gt;MONTH(A201),K202,MIN(O201,K202))</f>
        <v/>
      </c>
      <c r="P202" s="29">
        <f>IF(MONTH(A202)&lt;&gt;MONTH(A201),L202,MIN(P201,L202))</f>
        <v/>
      </c>
      <c r="Q202" s="29">
        <f>IF(MONTH(A202)&lt;&gt;MONTH(A201),M202,MIN(Q201,M202))</f>
        <v/>
      </c>
      <c r="R202" s="29">
        <f>IF(MONTH(A202)&lt;&gt;MONTH(A201),N202,MIN(R201,N202))</f>
        <v/>
      </c>
    </row>
    <row r="203">
      <c r="A203" s="27">
        <f>A202+1</f>
        <v/>
      </c>
      <c r="B203" s="28">
        <f>Inputs!$B$9*(IF(AND((A203-Inputs!$B$8)&gt;=0,(A203-Inputs!$B$8)&lt;=13),Inputs!$B$16/14,0)+IF(AND((A203-Inputs!$B$8)&gt;=14,(A203-Inputs!$B$8)&lt;=Inputs!$B$35-15),Inputs!$B$18/MAX(1,Inputs!$B$35-28),0)+IF(AND((A203-Inputs!$B$8)&gt;=Inputs!$B$35-14,(A203-Inputs!$B$8)&lt;=Inputs!$B$35-1,(A203-Inputs!$B$8)&gt;=14),Inputs!$B$17/14,0))</f>
        <v/>
      </c>
      <c r="C203" s="29">
        <f>B203*Inputs!$B$10</f>
        <v/>
      </c>
      <c r="D203" s="29">
        <f>SUMIFS(Outflows!$C$5:$C$64,Outflows!$A$5:$A$64,A203)</f>
        <v/>
      </c>
      <c r="E203" s="29">
        <f>IF(ROW()-4-Inputs!$B$24&gt;=1,INDEX($C$5:$C$764,ROW()-4-Inputs!$B$24),0)</f>
        <v/>
      </c>
      <c r="F203" s="29">
        <f>F202+C203</f>
        <v/>
      </c>
      <c r="G203" s="29">
        <f>IF(A203&gt;=Inputs!$B$32,$F$764,MIN(IF(Inputs!$B$28="",1E+15,Inputs!$B$28),(1-Inputs!$B$26)*IF(ROW()-4-Inputs!$B$27&gt;=1,INDEX($F$5:$F$764,ROW()-4-Inputs!$B$27),0)))</f>
        <v/>
      </c>
      <c r="H203" s="29">
        <f>G203-G202</f>
        <v/>
      </c>
      <c r="I203" s="29">
        <f>IF(A203=Inputs!$B$32,$F$764,0)</f>
        <v/>
      </c>
      <c r="J203" s="29">
        <f>CHOOSE(Inputs!$B$37,E203,H203,I203)</f>
        <v/>
      </c>
      <c r="K203" s="29">
        <f>K202+J203-D203</f>
        <v/>
      </c>
      <c r="L203" s="29">
        <f>L202+E203-D203</f>
        <v/>
      </c>
      <c r="M203" s="29">
        <f>M202+H203-D203</f>
        <v/>
      </c>
      <c r="N203" s="29">
        <f>N202+I203-D203</f>
        <v/>
      </c>
      <c r="O203" s="29">
        <f>IF(MONTH(A203)&lt;&gt;MONTH(A202),K203,MIN(O202,K203))</f>
        <v/>
      </c>
      <c r="P203" s="29">
        <f>IF(MONTH(A203)&lt;&gt;MONTH(A202),L203,MIN(P202,L203))</f>
        <v/>
      </c>
      <c r="Q203" s="29">
        <f>IF(MONTH(A203)&lt;&gt;MONTH(A202),M203,MIN(Q202,M203))</f>
        <v/>
      </c>
      <c r="R203" s="29">
        <f>IF(MONTH(A203)&lt;&gt;MONTH(A202),N203,MIN(R202,N203))</f>
        <v/>
      </c>
    </row>
    <row r="204">
      <c r="A204" s="27">
        <f>A203+1</f>
        <v/>
      </c>
      <c r="B204" s="28">
        <f>Inputs!$B$9*(IF(AND((A204-Inputs!$B$8)&gt;=0,(A204-Inputs!$B$8)&lt;=13),Inputs!$B$16/14,0)+IF(AND((A204-Inputs!$B$8)&gt;=14,(A204-Inputs!$B$8)&lt;=Inputs!$B$35-15),Inputs!$B$18/MAX(1,Inputs!$B$35-28),0)+IF(AND((A204-Inputs!$B$8)&gt;=Inputs!$B$35-14,(A204-Inputs!$B$8)&lt;=Inputs!$B$35-1,(A204-Inputs!$B$8)&gt;=14),Inputs!$B$17/14,0))</f>
        <v/>
      </c>
      <c r="C204" s="29">
        <f>B204*Inputs!$B$10</f>
        <v/>
      </c>
      <c r="D204" s="29">
        <f>SUMIFS(Outflows!$C$5:$C$64,Outflows!$A$5:$A$64,A204)</f>
        <v/>
      </c>
      <c r="E204" s="29">
        <f>IF(ROW()-4-Inputs!$B$24&gt;=1,INDEX($C$5:$C$764,ROW()-4-Inputs!$B$24),0)</f>
        <v/>
      </c>
      <c r="F204" s="29">
        <f>F203+C204</f>
        <v/>
      </c>
      <c r="G204" s="29">
        <f>IF(A204&gt;=Inputs!$B$32,$F$764,MIN(IF(Inputs!$B$28="",1E+15,Inputs!$B$28),(1-Inputs!$B$26)*IF(ROW()-4-Inputs!$B$27&gt;=1,INDEX($F$5:$F$764,ROW()-4-Inputs!$B$27),0)))</f>
        <v/>
      </c>
      <c r="H204" s="29">
        <f>G204-G203</f>
        <v/>
      </c>
      <c r="I204" s="29">
        <f>IF(A204=Inputs!$B$32,$F$764,0)</f>
        <v/>
      </c>
      <c r="J204" s="29">
        <f>CHOOSE(Inputs!$B$37,E204,H204,I204)</f>
        <v/>
      </c>
      <c r="K204" s="29">
        <f>K203+J204-D204</f>
        <v/>
      </c>
      <c r="L204" s="29">
        <f>L203+E204-D204</f>
        <v/>
      </c>
      <c r="M204" s="29">
        <f>M203+H204-D204</f>
        <v/>
      </c>
      <c r="N204" s="29">
        <f>N203+I204-D204</f>
        <v/>
      </c>
      <c r="O204" s="29">
        <f>IF(MONTH(A204)&lt;&gt;MONTH(A203),K204,MIN(O203,K204))</f>
        <v/>
      </c>
      <c r="P204" s="29">
        <f>IF(MONTH(A204)&lt;&gt;MONTH(A203),L204,MIN(P203,L204))</f>
        <v/>
      </c>
      <c r="Q204" s="29">
        <f>IF(MONTH(A204)&lt;&gt;MONTH(A203),M204,MIN(Q203,M204))</f>
        <v/>
      </c>
      <c r="R204" s="29">
        <f>IF(MONTH(A204)&lt;&gt;MONTH(A203),N204,MIN(R203,N204))</f>
        <v/>
      </c>
    </row>
    <row r="205">
      <c r="A205" s="27">
        <f>A204+1</f>
        <v/>
      </c>
      <c r="B205" s="28">
        <f>Inputs!$B$9*(IF(AND((A205-Inputs!$B$8)&gt;=0,(A205-Inputs!$B$8)&lt;=13),Inputs!$B$16/14,0)+IF(AND((A205-Inputs!$B$8)&gt;=14,(A205-Inputs!$B$8)&lt;=Inputs!$B$35-15),Inputs!$B$18/MAX(1,Inputs!$B$35-28),0)+IF(AND((A205-Inputs!$B$8)&gt;=Inputs!$B$35-14,(A205-Inputs!$B$8)&lt;=Inputs!$B$35-1,(A205-Inputs!$B$8)&gt;=14),Inputs!$B$17/14,0))</f>
        <v/>
      </c>
      <c r="C205" s="29">
        <f>B205*Inputs!$B$10</f>
        <v/>
      </c>
      <c r="D205" s="29">
        <f>SUMIFS(Outflows!$C$5:$C$64,Outflows!$A$5:$A$64,A205)</f>
        <v/>
      </c>
      <c r="E205" s="29">
        <f>IF(ROW()-4-Inputs!$B$24&gt;=1,INDEX($C$5:$C$764,ROW()-4-Inputs!$B$24),0)</f>
        <v/>
      </c>
      <c r="F205" s="29">
        <f>F204+C205</f>
        <v/>
      </c>
      <c r="G205" s="29">
        <f>IF(A205&gt;=Inputs!$B$32,$F$764,MIN(IF(Inputs!$B$28="",1E+15,Inputs!$B$28),(1-Inputs!$B$26)*IF(ROW()-4-Inputs!$B$27&gt;=1,INDEX($F$5:$F$764,ROW()-4-Inputs!$B$27),0)))</f>
        <v/>
      </c>
      <c r="H205" s="29">
        <f>G205-G204</f>
        <v/>
      </c>
      <c r="I205" s="29">
        <f>IF(A205=Inputs!$B$32,$F$764,0)</f>
        <v/>
      </c>
      <c r="J205" s="29">
        <f>CHOOSE(Inputs!$B$37,E205,H205,I205)</f>
        <v/>
      </c>
      <c r="K205" s="29">
        <f>K204+J205-D205</f>
        <v/>
      </c>
      <c r="L205" s="29">
        <f>L204+E205-D205</f>
        <v/>
      </c>
      <c r="M205" s="29">
        <f>M204+H205-D205</f>
        <v/>
      </c>
      <c r="N205" s="29">
        <f>N204+I205-D205</f>
        <v/>
      </c>
      <c r="O205" s="29">
        <f>IF(MONTH(A205)&lt;&gt;MONTH(A204),K205,MIN(O204,K205))</f>
        <v/>
      </c>
      <c r="P205" s="29">
        <f>IF(MONTH(A205)&lt;&gt;MONTH(A204),L205,MIN(P204,L205))</f>
        <v/>
      </c>
      <c r="Q205" s="29">
        <f>IF(MONTH(A205)&lt;&gt;MONTH(A204),M205,MIN(Q204,M205))</f>
        <v/>
      </c>
      <c r="R205" s="29">
        <f>IF(MONTH(A205)&lt;&gt;MONTH(A204),N205,MIN(R204,N205))</f>
        <v/>
      </c>
    </row>
    <row r="206">
      <c r="A206" s="27">
        <f>A205+1</f>
        <v/>
      </c>
      <c r="B206" s="28">
        <f>Inputs!$B$9*(IF(AND((A206-Inputs!$B$8)&gt;=0,(A206-Inputs!$B$8)&lt;=13),Inputs!$B$16/14,0)+IF(AND((A206-Inputs!$B$8)&gt;=14,(A206-Inputs!$B$8)&lt;=Inputs!$B$35-15),Inputs!$B$18/MAX(1,Inputs!$B$35-28),0)+IF(AND((A206-Inputs!$B$8)&gt;=Inputs!$B$35-14,(A206-Inputs!$B$8)&lt;=Inputs!$B$35-1,(A206-Inputs!$B$8)&gt;=14),Inputs!$B$17/14,0))</f>
        <v/>
      </c>
      <c r="C206" s="29">
        <f>B206*Inputs!$B$10</f>
        <v/>
      </c>
      <c r="D206" s="29">
        <f>SUMIFS(Outflows!$C$5:$C$64,Outflows!$A$5:$A$64,A206)</f>
        <v/>
      </c>
      <c r="E206" s="29">
        <f>IF(ROW()-4-Inputs!$B$24&gt;=1,INDEX($C$5:$C$764,ROW()-4-Inputs!$B$24),0)</f>
        <v/>
      </c>
      <c r="F206" s="29">
        <f>F205+C206</f>
        <v/>
      </c>
      <c r="G206" s="29">
        <f>IF(A206&gt;=Inputs!$B$32,$F$764,MIN(IF(Inputs!$B$28="",1E+15,Inputs!$B$28),(1-Inputs!$B$26)*IF(ROW()-4-Inputs!$B$27&gt;=1,INDEX($F$5:$F$764,ROW()-4-Inputs!$B$27),0)))</f>
        <v/>
      </c>
      <c r="H206" s="29">
        <f>G206-G205</f>
        <v/>
      </c>
      <c r="I206" s="29">
        <f>IF(A206=Inputs!$B$32,$F$764,0)</f>
        <v/>
      </c>
      <c r="J206" s="29">
        <f>CHOOSE(Inputs!$B$37,E206,H206,I206)</f>
        <v/>
      </c>
      <c r="K206" s="29">
        <f>K205+J206-D206</f>
        <v/>
      </c>
      <c r="L206" s="29">
        <f>L205+E206-D206</f>
        <v/>
      </c>
      <c r="M206" s="29">
        <f>M205+H206-D206</f>
        <v/>
      </c>
      <c r="N206" s="29">
        <f>N205+I206-D206</f>
        <v/>
      </c>
      <c r="O206" s="29">
        <f>IF(MONTH(A206)&lt;&gt;MONTH(A205),K206,MIN(O205,K206))</f>
        <v/>
      </c>
      <c r="P206" s="29">
        <f>IF(MONTH(A206)&lt;&gt;MONTH(A205),L206,MIN(P205,L206))</f>
        <v/>
      </c>
      <c r="Q206" s="29">
        <f>IF(MONTH(A206)&lt;&gt;MONTH(A205),M206,MIN(Q205,M206))</f>
        <v/>
      </c>
      <c r="R206" s="29">
        <f>IF(MONTH(A206)&lt;&gt;MONTH(A205),N206,MIN(R205,N206))</f>
        <v/>
      </c>
    </row>
    <row r="207">
      <c r="A207" s="27">
        <f>A206+1</f>
        <v/>
      </c>
      <c r="B207" s="28">
        <f>Inputs!$B$9*(IF(AND((A207-Inputs!$B$8)&gt;=0,(A207-Inputs!$B$8)&lt;=13),Inputs!$B$16/14,0)+IF(AND((A207-Inputs!$B$8)&gt;=14,(A207-Inputs!$B$8)&lt;=Inputs!$B$35-15),Inputs!$B$18/MAX(1,Inputs!$B$35-28),0)+IF(AND((A207-Inputs!$B$8)&gt;=Inputs!$B$35-14,(A207-Inputs!$B$8)&lt;=Inputs!$B$35-1,(A207-Inputs!$B$8)&gt;=14),Inputs!$B$17/14,0))</f>
        <v/>
      </c>
      <c r="C207" s="29">
        <f>B207*Inputs!$B$10</f>
        <v/>
      </c>
      <c r="D207" s="29">
        <f>SUMIFS(Outflows!$C$5:$C$64,Outflows!$A$5:$A$64,A207)</f>
        <v/>
      </c>
      <c r="E207" s="29">
        <f>IF(ROW()-4-Inputs!$B$24&gt;=1,INDEX($C$5:$C$764,ROW()-4-Inputs!$B$24),0)</f>
        <v/>
      </c>
      <c r="F207" s="29">
        <f>F206+C207</f>
        <v/>
      </c>
      <c r="G207" s="29">
        <f>IF(A207&gt;=Inputs!$B$32,$F$764,MIN(IF(Inputs!$B$28="",1E+15,Inputs!$B$28),(1-Inputs!$B$26)*IF(ROW()-4-Inputs!$B$27&gt;=1,INDEX($F$5:$F$764,ROW()-4-Inputs!$B$27),0)))</f>
        <v/>
      </c>
      <c r="H207" s="29">
        <f>G207-G206</f>
        <v/>
      </c>
      <c r="I207" s="29">
        <f>IF(A207=Inputs!$B$32,$F$764,0)</f>
        <v/>
      </c>
      <c r="J207" s="29">
        <f>CHOOSE(Inputs!$B$37,E207,H207,I207)</f>
        <v/>
      </c>
      <c r="K207" s="29">
        <f>K206+J207-D207</f>
        <v/>
      </c>
      <c r="L207" s="29">
        <f>L206+E207-D207</f>
        <v/>
      </c>
      <c r="M207" s="29">
        <f>M206+H207-D207</f>
        <v/>
      </c>
      <c r="N207" s="29">
        <f>N206+I207-D207</f>
        <v/>
      </c>
      <c r="O207" s="29">
        <f>IF(MONTH(A207)&lt;&gt;MONTH(A206),K207,MIN(O206,K207))</f>
        <v/>
      </c>
      <c r="P207" s="29">
        <f>IF(MONTH(A207)&lt;&gt;MONTH(A206),L207,MIN(P206,L207))</f>
        <v/>
      </c>
      <c r="Q207" s="29">
        <f>IF(MONTH(A207)&lt;&gt;MONTH(A206),M207,MIN(Q206,M207))</f>
        <v/>
      </c>
      <c r="R207" s="29">
        <f>IF(MONTH(A207)&lt;&gt;MONTH(A206),N207,MIN(R206,N207))</f>
        <v/>
      </c>
    </row>
    <row r="208">
      <c r="A208" s="27">
        <f>A207+1</f>
        <v/>
      </c>
      <c r="B208" s="28">
        <f>Inputs!$B$9*(IF(AND((A208-Inputs!$B$8)&gt;=0,(A208-Inputs!$B$8)&lt;=13),Inputs!$B$16/14,0)+IF(AND((A208-Inputs!$B$8)&gt;=14,(A208-Inputs!$B$8)&lt;=Inputs!$B$35-15),Inputs!$B$18/MAX(1,Inputs!$B$35-28),0)+IF(AND((A208-Inputs!$B$8)&gt;=Inputs!$B$35-14,(A208-Inputs!$B$8)&lt;=Inputs!$B$35-1,(A208-Inputs!$B$8)&gt;=14),Inputs!$B$17/14,0))</f>
        <v/>
      </c>
      <c r="C208" s="29">
        <f>B208*Inputs!$B$10</f>
        <v/>
      </c>
      <c r="D208" s="29">
        <f>SUMIFS(Outflows!$C$5:$C$64,Outflows!$A$5:$A$64,A208)</f>
        <v/>
      </c>
      <c r="E208" s="29">
        <f>IF(ROW()-4-Inputs!$B$24&gt;=1,INDEX($C$5:$C$764,ROW()-4-Inputs!$B$24),0)</f>
        <v/>
      </c>
      <c r="F208" s="29">
        <f>F207+C208</f>
        <v/>
      </c>
      <c r="G208" s="29">
        <f>IF(A208&gt;=Inputs!$B$32,$F$764,MIN(IF(Inputs!$B$28="",1E+15,Inputs!$B$28),(1-Inputs!$B$26)*IF(ROW()-4-Inputs!$B$27&gt;=1,INDEX($F$5:$F$764,ROW()-4-Inputs!$B$27),0)))</f>
        <v/>
      </c>
      <c r="H208" s="29">
        <f>G208-G207</f>
        <v/>
      </c>
      <c r="I208" s="29">
        <f>IF(A208=Inputs!$B$32,$F$764,0)</f>
        <v/>
      </c>
      <c r="J208" s="29">
        <f>CHOOSE(Inputs!$B$37,E208,H208,I208)</f>
        <v/>
      </c>
      <c r="K208" s="29">
        <f>K207+J208-D208</f>
        <v/>
      </c>
      <c r="L208" s="29">
        <f>L207+E208-D208</f>
        <v/>
      </c>
      <c r="M208" s="29">
        <f>M207+H208-D208</f>
        <v/>
      </c>
      <c r="N208" s="29">
        <f>N207+I208-D208</f>
        <v/>
      </c>
      <c r="O208" s="29">
        <f>IF(MONTH(A208)&lt;&gt;MONTH(A207),K208,MIN(O207,K208))</f>
        <v/>
      </c>
      <c r="P208" s="29">
        <f>IF(MONTH(A208)&lt;&gt;MONTH(A207),L208,MIN(P207,L208))</f>
        <v/>
      </c>
      <c r="Q208" s="29">
        <f>IF(MONTH(A208)&lt;&gt;MONTH(A207),M208,MIN(Q207,M208))</f>
        <v/>
      </c>
      <c r="R208" s="29">
        <f>IF(MONTH(A208)&lt;&gt;MONTH(A207),N208,MIN(R207,N208))</f>
        <v/>
      </c>
    </row>
    <row r="209">
      <c r="A209" s="27">
        <f>A208+1</f>
        <v/>
      </c>
      <c r="B209" s="28">
        <f>Inputs!$B$9*(IF(AND((A209-Inputs!$B$8)&gt;=0,(A209-Inputs!$B$8)&lt;=13),Inputs!$B$16/14,0)+IF(AND((A209-Inputs!$B$8)&gt;=14,(A209-Inputs!$B$8)&lt;=Inputs!$B$35-15),Inputs!$B$18/MAX(1,Inputs!$B$35-28),0)+IF(AND((A209-Inputs!$B$8)&gt;=Inputs!$B$35-14,(A209-Inputs!$B$8)&lt;=Inputs!$B$35-1,(A209-Inputs!$B$8)&gt;=14),Inputs!$B$17/14,0))</f>
        <v/>
      </c>
      <c r="C209" s="29">
        <f>B209*Inputs!$B$10</f>
        <v/>
      </c>
      <c r="D209" s="29">
        <f>SUMIFS(Outflows!$C$5:$C$64,Outflows!$A$5:$A$64,A209)</f>
        <v/>
      </c>
      <c r="E209" s="29">
        <f>IF(ROW()-4-Inputs!$B$24&gt;=1,INDEX($C$5:$C$764,ROW()-4-Inputs!$B$24),0)</f>
        <v/>
      </c>
      <c r="F209" s="29">
        <f>F208+C209</f>
        <v/>
      </c>
      <c r="G209" s="29">
        <f>IF(A209&gt;=Inputs!$B$32,$F$764,MIN(IF(Inputs!$B$28="",1E+15,Inputs!$B$28),(1-Inputs!$B$26)*IF(ROW()-4-Inputs!$B$27&gt;=1,INDEX($F$5:$F$764,ROW()-4-Inputs!$B$27),0)))</f>
        <v/>
      </c>
      <c r="H209" s="29">
        <f>G209-G208</f>
        <v/>
      </c>
      <c r="I209" s="29">
        <f>IF(A209=Inputs!$B$32,$F$764,0)</f>
        <v/>
      </c>
      <c r="J209" s="29">
        <f>CHOOSE(Inputs!$B$37,E209,H209,I209)</f>
        <v/>
      </c>
      <c r="K209" s="29">
        <f>K208+J209-D209</f>
        <v/>
      </c>
      <c r="L209" s="29">
        <f>L208+E209-D209</f>
        <v/>
      </c>
      <c r="M209" s="29">
        <f>M208+H209-D209</f>
        <v/>
      </c>
      <c r="N209" s="29">
        <f>N208+I209-D209</f>
        <v/>
      </c>
      <c r="O209" s="29">
        <f>IF(MONTH(A209)&lt;&gt;MONTH(A208),K209,MIN(O208,K209))</f>
        <v/>
      </c>
      <c r="P209" s="29">
        <f>IF(MONTH(A209)&lt;&gt;MONTH(A208),L209,MIN(P208,L209))</f>
        <v/>
      </c>
      <c r="Q209" s="29">
        <f>IF(MONTH(A209)&lt;&gt;MONTH(A208),M209,MIN(Q208,M209))</f>
        <v/>
      </c>
      <c r="R209" s="29">
        <f>IF(MONTH(A209)&lt;&gt;MONTH(A208),N209,MIN(R208,N209))</f>
        <v/>
      </c>
    </row>
    <row r="210">
      <c r="A210" s="27">
        <f>A209+1</f>
        <v/>
      </c>
      <c r="B210" s="28">
        <f>Inputs!$B$9*(IF(AND((A210-Inputs!$B$8)&gt;=0,(A210-Inputs!$B$8)&lt;=13),Inputs!$B$16/14,0)+IF(AND((A210-Inputs!$B$8)&gt;=14,(A210-Inputs!$B$8)&lt;=Inputs!$B$35-15),Inputs!$B$18/MAX(1,Inputs!$B$35-28),0)+IF(AND((A210-Inputs!$B$8)&gt;=Inputs!$B$35-14,(A210-Inputs!$B$8)&lt;=Inputs!$B$35-1,(A210-Inputs!$B$8)&gt;=14),Inputs!$B$17/14,0))</f>
        <v/>
      </c>
      <c r="C210" s="29">
        <f>B210*Inputs!$B$10</f>
        <v/>
      </c>
      <c r="D210" s="29">
        <f>SUMIFS(Outflows!$C$5:$C$64,Outflows!$A$5:$A$64,A210)</f>
        <v/>
      </c>
      <c r="E210" s="29">
        <f>IF(ROW()-4-Inputs!$B$24&gt;=1,INDEX($C$5:$C$764,ROW()-4-Inputs!$B$24),0)</f>
        <v/>
      </c>
      <c r="F210" s="29">
        <f>F209+C210</f>
        <v/>
      </c>
      <c r="G210" s="29">
        <f>IF(A210&gt;=Inputs!$B$32,$F$764,MIN(IF(Inputs!$B$28="",1E+15,Inputs!$B$28),(1-Inputs!$B$26)*IF(ROW()-4-Inputs!$B$27&gt;=1,INDEX($F$5:$F$764,ROW()-4-Inputs!$B$27),0)))</f>
        <v/>
      </c>
      <c r="H210" s="29">
        <f>G210-G209</f>
        <v/>
      </c>
      <c r="I210" s="29">
        <f>IF(A210=Inputs!$B$32,$F$764,0)</f>
        <v/>
      </c>
      <c r="J210" s="29">
        <f>CHOOSE(Inputs!$B$37,E210,H210,I210)</f>
        <v/>
      </c>
      <c r="K210" s="29">
        <f>K209+J210-D210</f>
        <v/>
      </c>
      <c r="L210" s="29">
        <f>L209+E210-D210</f>
        <v/>
      </c>
      <c r="M210" s="29">
        <f>M209+H210-D210</f>
        <v/>
      </c>
      <c r="N210" s="29">
        <f>N209+I210-D210</f>
        <v/>
      </c>
      <c r="O210" s="29">
        <f>IF(MONTH(A210)&lt;&gt;MONTH(A209),K210,MIN(O209,K210))</f>
        <v/>
      </c>
      <c r="P210" s="29">
        <f>IF(MONTH(A210)&lt;&gt;MONTH(A209),L210,MIN(P209,L210))</f>
        <v/>
      </c>
      <c r="Q210" s="29">
        <f>IF(MONTH(A210)&lt;&gt;MONTH(A209),M210,MIN(Q209,M210))</f>
        <v/>
      </c>
      <c r="R210" s="29">
        <f>IF(MONTH(A210)&lt;&gt;MONTH(A209),N210,MIN(R209,N210))</f>
        <v/>
      </c>
    </row>
    <row r="211">
      <c r="A211" s="27">
        <f>A210+1</f>
        <v/>
      </c>
      <c r="B211" s="28">
        <f>Inputs!$B$9*(IF(AND((A211-Inputs!$B$8)&gt;=0,(A211-Inputs!$B$8)&lt;=13),Inputs!$B$16/14,0)+IF(AND((A211-Inputs!$B$8)&gt;=14,(A211-Inputs!$B$8)&lt;=Inputs!$B$35-15),Inputs!$B$18/MAX(1,Inputs!$B$35-28),0)+IF(AND((A211-Inputs!$B$8)&gt;=Inputs!$B$35-14,(A211-Inputs!$B$8)&lt;=Inputs!$B$35-1,(A211-Inputs!$B$8)&gt;=14),Inputs!$B$17/14,0))</f>
        <v/>
      </c>
      <c r="C211" s="29">
        <f>B211*Inputs!$B$10</f>
        <v/>
      </c>
      <c r="D211" s="29">
        <f>SUMIFS(Outflows!$C$5:$C$64,Outflows!$A$5:$A$64,A211)</f>
        <v/>
      </c>
      <c r="E211" s="29">
        <f>IF(ROW()-4-Inputs!$B$24&gt;=1,INDEX($C$5:$C$764,ROW()-4-Inputs!$B$24),0)</f>
        <v/>
      </c>
      <c r="F211" s="29">
        <f>F210+C211</f>
        <v/>
      </c>
      <c r="G211" s="29">
        <f>IF(A211&gt;=Inputs!$B$32,$F$764,MIN(IF(Inputs!$B$28="",1E+15,Inputs!$B$28),(1-Inputs!$B$26)*IF(ROW()-4-Inputs!$B$27&gt;=1,INDEX($F$5:$F$764,ROW()-4-Inputs!$B$27),0)))</f>
        <v/>
      </c>
      <c r="H211" s="29">
        <f>G211-G210</f>
        <v/>
      </c>
      <c r="I211" s="29">
        <f>IF(A211=Inputs!$B$32,$F$764,0)</f>
        <v/>
      </c>
      <c r="J211" s="29">
        <f>CHOOSE(Inputs!$B$37,E211,H211,I211)</f>
        <v/>
      </c>
      <c r="K211" s="29">
        <f>K210+J211-D211</f>
        <v/>
      </c>
      <c r="L211" s="29">
        <f>L210+E211-D211</f>
        <v/>
      </c>
      <c r="M211" s="29">
        <f>M210+H211-D211</f>
        <v/>
      </c>
      <c r="N211" s="29">
        <f>N210+I211-D211</f>
        <v/>
      </c>
      <c r="O211" s="29">
        <f>IF(MONTH(A211)&lt;&gt;MONTH(A210),K211,MIN(O210,K211))</f>
        <v/>
      </c>
      <c r="P211" s="29">
        <f>IF(MONTH(A211)&lt;&gt;MONTH(A210),L211,MIN(P210,L211))</f>
        <v/>
      </c>
      <c r="Q211" s="29">
        <f>IF(MONTH(A211)&lt;&gt;MONTH(A210),M211,MIN(Q210,M211))</f>
        <v/>
      </c>
      <c r="R211" s="29">
        <f>IF(MONTH(A211)&lt;&gt;MONTH(A210),N211,MIN(R210,N211))</f>
        <v/>
      </c>
    </row>
    <row r="212">
      <c r="A212" s="27">
        <f>A211+1</f>
        <v/>
      </c>
      <c r="B212" s="28">
        <f>Inputs!$B$9*(IF(AND((A212-Inputs!$B$8)&gt;=0,(A212-Inputs!$B$8)&lt;=13),Inputs!$B$16/14,0)+IF(AND((A212-Inputs!$B$8)&gt;=14,(A212-Inputs!$B$8)&lt;=Inputs!$B$35-15),Inputs!$B$18/MAX(1,Inputs!$B$35-28),0)+IF(AND((A212-Inputs!$B$8)&gt;=Inputs!$B$35-14,(A212-Inputs!$B$8)&lt;=Inputs!$B$35-1,(A212-Inputs!$B$8)&gt;=14),Inputs!$B$17/14,0))</f>
        <v/>
      </c>
      <c r="C212" s="29">
        <f>B212*Inputs!$B$10</f>
        <v/>
      </c>
      <c r="D212" s="29">
        <f>SUMIFS(Outflows!$C$5:$C$64,Outflows!$A$5:$A$64,A212)</f>
        <v/>
      </c>
      <c r="E212" s="29">
        <f>IF(ROW()-4-Inputs!$B$24&gt;=1,INDEX($C$5:$C$764,ROW()-4-Inputs!$B$24),0)</f>
        <v/>
      </c>
      <c r="F212" s="29">
        <f>F211+C212</f>
        <v/>
      </c>
      <c r="G212" s="29">
        <f>IF(A212&gt;=Inputs!$B$32,$F$764,MIN(IF(Inputs!$B$28="",1E+15,Inputs!$B$28),(1-Inputs!$B$26)*IF(ROW()-4-Inputs!$B$27&gt;=1,INDEX($F$5:$F$764,ROW()-4-Inputs!$B$27),0)))</f>
        <v/>
      </c>
      <c r="H212" s="29">
        <f>G212-G211</f>
        <v/>
      </c>
      <c r="I212" s="29">
        <f>IF(A212=Inputs!$B$32,$F$764,0)</f>
        <v/>
      </c>
      <c r="J212" s="29">
        <f>CHOOSE(Inputs!$B$37,E212,H212,I212)</f>
        <v/>
      </c>
      <c r="K212" s="29">
        <f>K211+J212-D212</f>
        <v/>
      </c>
      <c r="L212" s="29">
        <f>L211+E212-D212</f>
        <v/>
      </c>
      <c r="M212" s="29">
        <f>M211+H212-D212</f>
        <v/>
      </c>
      <c r="N212" s="29">
        <f>N211+I212-D212</f>
        <v/>
      </c>
      <c r="O212" s="29">
        <f>IF(MONTH(A212)&lt;&gt;MONTH(A211),K212,MIN(O211,K212))</f>
        <v/>
      </c>
      <c r="P212" s="29">
        <f>IF(MONTH(A212)&lt;&gt;MONTH(A211),L212,MIN(P211,L212))</f>
        <v/>
      </c>
      <c r="Q212" s="29">
        <f>IF(MONTH(A212)&lt;&gt;MONTH(A211),M212,MIN(Q211,M212))</f>
        <v/>
      </c>
      <c r="R212" s="29">
        <f>IF(MONTH(A212)&lt;&gt;MONTH(A211),N212,MIN(R211,N212))</f>
        <v/>
      </c>
    </row>
    <row r="213">
      <c r="A213" s="27">
        <f>A212+1</f>
        <v/>
      </c>
      <c r="B213" s="28">
        <f>Inputs!$B$9*(IF(AND((A213-Inputs!$B$8)&gt;=0,(A213-Inputs!$B$8)&lt;=13),Inputs!$B$16/14,0)+IF(AND((A213-Inputs!$B$8)&gt;=14,(A213-Inputs!$B$8)&lt;=Inputs!$B$35-15),Inputs!$B$18/MAX(1,Inputs!$B$35-28),0)+IF(AND((A213-Inputs!$B$8)&gt;=Inputs!$B$35-14,(A213-Inputs!$B$8)&lt;=Inputs!$B$35-1,(A213-Inputs!$B$8)&gt;=14),Inputs!$B$17/14,0))</f>
        <v/>
      </c>
      <c r="C213" s="29">
        <f>B213*Inputs!$B$10</f>
        <v/>
      </c>
      <c r="D213" s="29">
        <f>SUMIFS(Outflows!$C$5:$C$64,Outflows!$A$5:$A$64,A213)</f>
        <v/>
      </c>
      <c r="E213" s="29">
        <f>IF(ROW()-4-Inputs!$B$24&gt;=1,INDEX($C$5:$C$764,ROW()-4-Inputs!$B$24),0)</f>
        <v/>
      </c>
      <c r="F213" s="29">
        <f>F212+C213</f>
        <v/>
      </c>
      <c r="G213" s="29">
        <f>IF(A213&gt;=Inputs!$B$32,$F$764,MIN(IF(Inputs!$B$28="",1E+15,Inputs!$B$28),(1-Inputs!$B$26)*IF(ROW()-4-Inputs!$B$27&gt;=1,INDEX($F$5:$F$764,ROW()-4-Inputs!$B$27),0)))</f>
        <v/>
      </c>
      <c r="H213" s="29">
        <f>G213-G212</f>
        <v/>
      </c>
      <c r="I213" s="29">
        <f>IF(A213=Inputs!$B$32,$F$764,0)</f>
        <v/>
      </c>
      <c r="J213" s="29">
        <f>CHOOSE(Inputs!$B$37,E213,H213,I213)</f>
        <v/>
      </c>
      <c r="K213" s="29">
        <f>K212+J213-D213</f>
        <v/>
      </c>
      <c r="L213" s="29">
        <f>L212+E213-D213</f>
        <v/>
      </c>
      <c r="M213" s="29">
        <f>M212+H213-D213</f>
        <v/>
      </c>
      <c r="N213" s="29">
        <f>N212+I213-D213</f>
        <v/>
      </c>
      <c r="O213" s="29">
        <f>IF(MONTH(A213)&lt;&gt;MONTH(A212),K213,MIN(O212,K213))</f>
        <v/>
      </c>
      <c r="P213" s="29">
        <f>IF(MONTH(A213)&lt;&gt;MONTH(A212),L213,MIN(P212,L213))</f>
        <v/>
      </c>
      <c r="Q213" s="29">
        <f>IF(MONTH(A213)&lt;&gt;MONTH(A212),M213,MIN(Q212,M213))</f>
        <v/>
      </c>
      <c r="R213" s="29">
        <f>IF(MONTH(A213)&lt;&gt;MONTH(A212),N213,MIN(R212,N213))</f>
        <v/>
      </c>
    </row>
    <row r="214">
      <c r="A214" s="27">
        <f>A213+1</f>
        <v/>
      </c>
      <c r="B214" s="28">
        <f>Inputs!$B$9*(IF(AND((A214-Inputs!$B$8)&gt;=0,(A214-Inputs!$B$8)&lt;=13),Inputs!$B$16/14,0)+IF(AND((A214-Inputs!$B$8)&gt;=14,(A214-Inputs!$B$8)&lt;=Inputs!$B$35-15),Inputs!$B$18/MAX(1,Inputs!$B$35-28),0)+IF(AND((A214-Inputs!$B$8)&gt;=Inputs!$B$35-14,(A214-Inputs!$B$8)&lt;=Inputs!$B$35-1,(A214-Inputs!$B$8)&gt;=14),Inputs!$B$17/14,0))</f>
        <v/>
      </c>
      <c r="C214" s="29">
        <f>B214*Inputs!$B$10</f>
        <v/>
      </c>
      <c r="D214" s="29">
        <f>SUMIFS(Outflows!$C$5:$C$64,Outflows!$A$5:$A$64,A214)</f>
        <v/>
      </c>
      <c r="E214" s="29">
        <f>IF(ROW()-4-Inputs!$B$24&gt;=1,INDEX($C$5:$C$764,ROW()-4-Inputs!$B$24),0)</f>
        <v/>
      </c>
      <c r="F214" s="29">
        <f>F213+C214</f>
        <v/>
      </c>
      <c r="G214" s="29">
        <f>IF(A214&gt;=Inputs!$B$32,$F$764,MIN(IF(Inputs!$B$28="",1E+15,Inputs!$B$28),(1-Inputs!$B$26)*IF(ROW()-4-Inputs!$B$27&gt;=1,INDEX($F$5:$F$764,ROW()-4-Inputs!$B$27),0)))</f>
        <v/>
      </c>
      <c r="H214" s="29">
        <f>G214-G213</f>
        <v/>
      </c>
      <c r="I214" s="29">
        <f>IF(A214=Inputs!$B$32,$F$764,0)</f>
        <v/>
      </c>
      <c r="J214" s="29">
        <f>CHOOSE(Inputs!$B$37,E214,H214,I214)</f>
        <v/>
      </c>
      <c r="K214" s="29">
        <f>K213+J214-D214</f>
        <v/>
      </c>
      <c r="L214" s="29">
        <f>L213+E214-D214</f>
        <v/>
      </c>
      <c r="M214" s="29">
        <f>M213+H214-D214</f>
        <v/>
      </c>
      <c r="N214" s="29">
        <f>N213+I214-D214</f>
        <v/>
      </c>
      <c r="O214" s="29">
        <f>IF(MONTH(A214)&lt;&gt;MONTH(A213),K214,MIN(O213,K214))</f>
        <v/>
      </c>
      <c r="P214" s="29">
        <f>IF(MONTH(A214)&lt;&gt;MONTH(A213),L214,MIN(P213,L214))</f>
        <v/>
      </c>
      <c r="Q214" s="29">
        <f>IF(MONTH(A214)&lt;&gt;MONTH(A213),M214,MIN(Q213,M214))</f>
        <v/>
      </c>
      <c r="R214" s="29">
        <f>IF(MONTH(A214)&lt;&gt;MONTH(A213),N214,MIN(R213,N214))</f>
        <v/>
      </c>
    </row>
    <row r="215">
      <c r="A215" s="27">
        <f>A214+1</f>
        <v/>
      </c>
      <c r="B215" s="28">
        <f>Inputs!$B$9*(IF(AND((A215-Inputs!$B$8)&gt;=0,(A215-Inputs!$B$8)&lt;=13),Inputs!$B$16/14,0)+IF(AND((A215-Inputs!$B$8)&gt;=14,(A215-Inputs!$B$8)&lt;=Inputs!$B$35-15),Inputs!$B$18/MAX(1,Inputs!$B$35-28),0)+IF(AND((A215-Inputs!$B$8)&gt;=Inputs!$B$35-14,(A215-Inputs!$B$8)&lt;=Inputs!$B$35-1,(A215-Inputs!$B$8)&gt;=14),Inputs!$B$17/14,0))</f>
        <v/>
      </c>
      <c r="C215" s="29">
        <f>B215*Inputs!$B$10</f>
        <v/>
      </c>
      <c r="D215" s="29">
        <f>SUMIFS(Outflows!$C$5:$C$64,Outflows!$A$5:$A$64,A215)</f>
        <v/>
      </c>
      <c r="E215" s="29">
        <f>IF(ROW()-4-Inputs!$B$24&gt;=1,INDEX($C$5:$C$764,ROW()-4-Inputs!$B$24),0)</f>
        <v/>
      </c>
      <c r="F215" s="29">
        <f>F214+C215</f>
        <v/>
      </c>
      <c r="G215" s="29">
        <f>IF(A215&gt;=Inputs!$B$32,$F$764,MIN(IF(Inputs!$B$28="",1E+15,Inputs!$B$28),(1-Inputs!$B$26)*IF(ROW()-4-Inputs!$B$27&gt;=1,INDEX($F$5:$F$764,ROW()-4-Inputs!$B$27),0)))</f>
        <v/>
      </c>
      <c r="H215" s="29">
        <f>G215-G214</f>
        <v/>
      </c>
      <c r="I215" s="29">
        <f>IF(A215=Inputs!$B$32,$F$764,0)</f>
        <v/>
      </c>
      <c r="J215" s="29">
        <f>CHOOSE(Inputs!$B$37,E215,H215,I215)</f>
        <v/>
      </c>
      <c r="K215" s="29">
        <f>K214+J215-D215</f>
        <v/>
      </c>
      <c r="L215" s="29">
        <f>L214+E215-D215</f>
        <v/>
      </c>
      <c r="M215" s="29">
        <f>M214+H215-D215</f>
        <v/>
      </c>
      <c r="N215" s="29">
        <f>N214+I215-D215</f>
        <v/>
      </c>
      <c r="O215" s="29">
        <f>IF(MONTH(A215)&lt;&gt;MONTH(A214),K215,MIN(O214,K215))</f>
        <v/>
      </c>
      <c r="P215" s="29">
        <f>IF(MONTH(A215)&lt;&gt;MONTH(A214),L215,MIN(P214,L215))</f>
        <v/>
      </c>
      <c r="Q215" s="29">
        <f>IF(MONTH(A215)&lt;&gt;MONTH(A214),M215,MIN(Q214,M215))</f>
        <v/>
      </c>
      <c r="R215" s="29">
        <f>IF(MONTH(A215)&lt;&gt;MONTH(A214),N215,MIN(R214,N215))</f>
        <v/>
      </c>
    </row>
    <row r="216">
      <c r="A216" s="27">
        <f>A215+1</f>
        <v/>
      </c>
      <c r="B216" s="28">
        <f>Inputs!$B$9*(IF(AND((A216-Inputs!$B$8)&gt;=0,(A216-Inputs!$B$8)&lt;=13),Inputs!$B$16/14,0)+IF(AND((A216-Inputs!$B$8)&gt;=14,(A216-Inputs!$B$8)&lt;=Inputs!$B$35-15),Inputs!$B$18/MAX(1,Inputs!$B$35-28),0)+IF(AND((A216-Inputs!$B$8)&gt;=Inputs!$B$35-14,(A216-Inputs!$B$8)&lt;=Inputs!$B$35-1,(A216-Inputs!$B$8)&gt;=14),Inputs!$B$17/14,0))</f>
        <v/>
      </c>
      <c r="C216" s="29">
        <f>B216*Inputs!$B$10</f>
        <v/>
      </c>
      <c r="D216" s="29">
        <f>SUMIFS(Outflows!$C$5:$C$64,Outflows!$A$5:$A$64,A216)</f>
        <v/>
      </c>
      <c r="E216" s="29">
        <f>IF(ROW()-4-Inputs!$B$24&gt;=1,INDEX($C$5:$C$764,ROW()-4-Inputs!$B$24),0)</f>
        <v/>
      </c>
      <c r="F216" s="29">
        <f>F215+C216</f>
        <v/>
      </c>
      <c r="G216" s="29">
        <f>IF(A216&gt;=Inputs!$B$32,$F$764,MIN(IF(Inputs!$B$28="",1E+15,Inputs!$B$28),(1-Inputs!$B$26)*IF(ROW()-4-Inputs!$B$27&gt;=1,INDEX($F$5:$F$764,ROW()-4-Inputs!$B$27),0)))</f>
        <v/>
      </c>
      <c r="H216" s="29">
        <f>G216-G215</f>
        <v/>
      </c>
      <c r="I216" s="29">
        <f>IF(A216=Inputs!$B$32,$F$764,0)</f>
        <v/>
      </c>
      <c r="J216" s="29">
        <f>CHOOSE(Inputs!$B$37,E216,H216,I216)</f>
        <v/>
      </c>
      <c r="K216" s="29">
        <f>K215+J216-D216</f>
        <v/>
      </c>
      <c r="L216" s="29">
        <f>L215+E216-D216</f>
        <v/>
      </c>
      <c r="M216" s="29">
        <f>M215+H216-D216</f>
        <v/>
      </c>
      <c r="N216" s="29">
        <f>N215+I216-D216</f>
        <v/>
      </c>
      <c r="O216" s="29">
        <f>IF(MONTH(A216)&lt;&gt;MONTH(A215),K216,MIN(O215,K216))</f>
        <v/>
      </c>
      <c r="P216" s="29">
        <f>IF(MONTH(A216)&lt;&gt;MONTH(A215),L216,MIN(P215,L216))</f>
        <v/>
      </c>
      <c r="Q216" s="29">
        <f>IF(MONTH(A216)&lt;&gt;MONTH(A215),M216,MIN(Q215,M216))</f>
        <v/>
      </c>
      <c r="R216" s="29">
        <f>IF(MONTH(A216)&lt;&gt;MONTH(A215),N216,MIN(R215,N216))</f>
        <v/>
      </c>
    </row>
    <row r="217">
      <c r="A217" s="27">
        <f>A216+1</f>
        <v/>
      </c>
      <c r="B217" s="28">
        <f>Inputs!$B$9*(IF(AND((A217-Inputs!$B$8)&gt;=0,(A217-Inputs!$B$8)&lt;=13),Inputs!$B$16/14,0)+IF(AND((A217-Inputs!$B$8)&gt;=14,(A217-Inputs!$B$8)&lt;=Inputs!$B$35-15),Inputs!$B$18/MAX(1,Inputs!$B$35-28),0)+IF(AND((A217-Inputs!$B$8)&gt;=Inputs!$B$35-14,(A217-Inputs!$B$8)&lt;=Inputs!$B$35-1,(A217-Inputs!$B$8)&gt;=14),Inputs!$B$17/14,0))</f>
        <v/>
      </c>
      <c r="C217" s="29">
        <f>B217*Inputs!$B$10</f>
        <v/>
      </c>
      <c r="D217" s="29">
        <f>SUMIFS(Outflows!$C$5:$C$64,Outflows!$A$5:$A$64,A217)</f>
        <v/>
      </c>
      <c r="E217" s="29">
        <f>IF(ROW()-4-Inputs!$B$24&gt;=1,INDEX($C$5:$C$764,ROW()-4-Inputs!$B$24),0)</f>
        <v/>
      </c>
      <c r="F217" s="29">
        <f>F216+C217</f>
        <v/>
      </c>
      <c r="G217" s="29">
        <f>IF(A217&gt;=Inputs!$B$32,$F$764,MIN(IF(Inputs!$B$28="",1E+15,Inputs!$B$28),(1-Inputs!$B$26)*IF(ROW()-4-Inputs!$B$27&gt;=1,INDEX($F$5:$F$764,ROW()-4-Inputs!$B$27),0)))</f>
        <v/>
      </c>
      <c r="H217" s="29">
        <f>G217-G216</f>
        <v/>
      </c>
      <c r="I217" s="29">
        <f>IF(A217=Inputs!$B$32,$F$764,0)</f>
        <v/>
      </c>
      <c r="J217" s="29">
        <f>CHOOSE(Inputs!$B$37,E217,H217,I217)</f>
        <v/>
      </c>
      <c r="K217" s="29">
        <f>K216+J217-D217</f>
        <v/>
      </c>
      <c r="L217" s="29">
        <f>L216+E217-D217</f>
        <v/>
      </c>
      <c r="M217" s="29">
        <f>M216+H217-D217</f>
        <v/>
      </c>
      <c r="N217" s="29">
        <f>N216+I217-D217</f>
        <v/>
      </c>
      <c r="O217" s="29">
        <f>IF(MONTH(A217)&lt;&gt;MONTH(A216),K217,MIN(O216,K217))</f>
        <v/>
      </c>
      <c r="P217" s="29">
        <f>IF(MONTH(A217)&lt;&gt;MONTH(A216),L217,MIN(P216,L217))</f>
        <v/>
      </c>
      <c r="Q217" s="29">
        <f>IF(MONTH(A217)&lt;&gt;MONTH(A216),M217,MIN(Q216,M217))</f>
        <v/>
      </c>
      <c r="R217" s="29">
        <f>IF(MONTH(A217)&lt;&gt;MONTH(A216),N217,MIN(R216,N217))</f>
        <v/>
      </c>
    </row>
    <row r="218">
      <c r="A218" s="27">
        <f>A217+1</f>
        <v/>
      </c>
      <c r="B218" s="28">
        <f>Inputs!$B$9*(IF(AND((A218-Inputs!$B$8)&gt;=0,(A218-Inputs!$B$8)&lt;=13),Inputs!$B$16/14,0)+IF(AND((A218-Inputs!$B$8)&gt;=14,(A218-Inputs!$B$8)&lt;=Inputs!$B$35-15),Inputs!$B$18/MAX(1,Inputs!$B$35-28),0)+IF(AND((A218-Inputs!$B$8)&gt;=Inputs!$B$35-14,(A218-Inputs!$B$8)&lt;=Inputs!$B$35-1,(A218-Inputs!$B$8)&gt;=14),Inputs!$B$17/14,0))</f>
        <v/>
      </c>
      <c r="C218" s="29">
        <f>B218*Inputs!$B$10</f>
        <v/>
      </c>
      <c r="D218" s="29">
        <f>SUMIFS(Outflows!$C$5:$C$64,Outflows!$A$5:$A$64,A218)</f>
        <v/>
      </c>
      <c r="E218" s="29">
        <f>IF(ROW()-4-Inputs!$B$24&gt;=1,INDEX($C$5:$C$764,ROW()-4-Inputs!$B$24),0)</f>
        <v/>
      </c>
      <c r="F218" s="29">
        <f>F217+C218</f>
        <v/>
      </c>
      <c r="G218" s="29">
        <f>IF(A218&gt;=Inputs!$B$32,$F$764,MIN(IF(Inputs!$B$28="",1E+15,Inputs!$B$28),(1-Inputs!$B$26)*IF(ROW()-4-Inputs!$B$27&gt;=1,INDEX($F$5:$F$764,ROW()-4-Inputs!$B$27),0)))</f>
        <v/>
      </c>
      <c r="H218" s="29">
        <f>G218-G217</f>
        <v/>
      </c>
      <c r="I218" s="29">
        <f>IF(A218=Inputs!$B$32,$F$764,0)</f>
        <v/>
      </c>
      <c r="J218" s="29">
        <f>CHOOSE(Inputs!$B$37,E218,H218,I218)</f>
        <v/>
      </c>
      <c r="K218" s="29">
        <f>K217+J218-D218</f>
        <v/>
      </c>
      <c r="L218" s="29">
        <f>L217+E218-D218</f>
        <v/>
      </c>
      <c r="M218" s="29">
        <f>M217+H218-D218</f>
        <v/>
      </c>
      <c r="N218" s="29">
        <f>N217+I218-D218</f>
        <v/>
      </c>
      <c r="O218" s="29">
        <f>IF(MONTH(A218)&lt;&gt;MONTH(A217),K218,MIN(O217,K218))</f>
        <v/>
      </c>
      <c r="P218" s="29">
        <f>IF(MONTH(A218)&lt;&gt;MONTH(A217),L218,MIN(P217,L218))</f>
        <v/>
      </c>
      <c r="Q218" s="29">
        <f>IF(MONTH(A218)&lt;&gt;MONTH(A217),M218,MIN(Q217,M218))</f>
        <v/>
      </c>
      <c r="R218" s="29">
        <f>IF(MONTH(A218)&lt;&gt;MONTH(A217),N218,MIN(R217,N218))</f>
        <v/>
      </c>
    </row>
    <row r="219">
      <c r="A219" s="27">
        <f>A218+1</f>
        <v/>
      </c>
      <c r="B219" s="28">
        <f>Inputs!$B$9*(IF(AND((A219-Inputs!$B$8)&gt;=0,(A219-Inputs!$B$8)&lt;=13),Inputs!$B$16/14,0)+IF(AND((A219-Inputs!$B$8)&gt;=14,(A219-Inputs!$B$8)&lt;=Inputs!$B$35-15),Inputs!$B$18/MAX(1,Inputs!$B$35-28),0)+IF(AND((A219-Inputs!$B$8)&gt;=Inputs!$B$35-14,(A219-Inputs!$B$8)&lt;=Inputs!$B$35-1,(A219-Inputs!$B$8)&gt;=14),Inputs!$B$17/14,0))</f>
        <v/>
      </c>
      <c r="C219" s="29">
        <f>B219*Inputs!$B$10</f>
        <v/>
      </c>
      <c r="D219" s="29">
        <f>SUMIFS(Outflows!$C$5:$C$64,Outflows!$A$5:$A$64,A219)</f>
        <v/>
      </c>
      <c r="E219" s="29">
        <f>IF(ROW()-4-Inputs!$B$24&gt;=1,INDEX($C$5:$C$764,ROW()-4-Inputs!$B$24),0)</f>
        <v/>
      </c>
      <c r="F219" s="29">
        <f>F218+C219</f>
        <v/>
      </c>
      <c r="G219" s="29">
        <f>IF(A219&gt;=Inputs!$B$32,$F$764,MIN(IF(Inputs!$B$28="",1E+15,Inputs!$B$28),(1-Inputs!$B$26)*IF(ROW()-4-Inputs!$B$27&gt;=1,INDEX($F$5:$F$764,ROW()-4-Inputs!$B$27),0)))</f>
        <v/>
      </c>
      <c r="H219" s="29">
        <f>G219-G218</f>
        <v/>
      </c>
      <c r="I219" s="29">
        <f>IF(A219=Inputs!$B$32,$F$764,0)</f>
        <v/>
      </c>
      <c r="J219" s="29">
        <f>CHOOSE(Inputs!$B$37,E219,H219,I219)</f>
        <v/>
      </c>
      <c r="K219" s="29">
        <f>K218+J219-D219</f>
        <v/>
      </c>
      <c r="L219" s="29">
        <f>L218+E219-D219</f>
        <v/>
      </c>
      <c r="M219" s="29">
        <f>M218+H219-D219</f>
        <v/>
      </c>
      <c r="N219" s="29">
        <f>N218+I219-D219</f>
        <v/>
      </c>
      <c r="O219" s="29">
        <f>IF(MONTH(A219)&lt;&gt;MONTH(A218),K219,MIN(O218,K219))</f>
        <v/>
      </c>
      <c r="P219" s="29">
        <f>IF(MONTH(A219)&lt;&gt;MONTH(A218),L219,MIN(P218,L219))</f>
        <v/>
      </c>
      <c r="Q219" s="29">
        <f>IF(MONTH(A219)&lt;&gt;MONTH(A218),M219,MIN(Q218,M219))</f>
        <v/>
      </c>
      <c r="R219" s="29">
        <f>IF(MONTH(A219)&lt;&gt;MONTH(A218),N219,MIN(R218,N219))</f>
        <v/>
      </c>
    </row>
    <row r="220">
      <c r="A220" s="27">
        <f>A219+1</f>
        <v/>
      </c>
      <c r="B220" s="28">
        <f>Inputs!$B$9*(IF(AND((A220-Inputs!$B$8)&gt;=0,(A220-Inputs!$B$8)&lt;=13),Inputs!$B$16/14,0)+IF(AND((A220-Inputs!$B$8)&gt;=14,(A220-Inputs!$B$8)&lt;=Inputs!$B$35-15),Inputs!$B$18/MAX(1,Inputs!$B$35-28),0)+IF(AND((A220-Inputs!$B$8)&gt;=Inputs!$B$35-14,(A220-Inputs!$B$8)&lt;=Inputs!$B$35-1,(A220-Inputs!$B$8)&gt;=14),Inputs!$B$17/14,0))</f>
        <v/>
      </c>
      <c r="C220" s="29">
        <f>B220*Inputs!$B$10</f>
        <v/>
      </c>
      <c r="D220" s="29">
        <f>SUMIFS(Outflows!$C$5:$C$64,Outflows!$A$5:$A$64,A220)</f>
        <v/>
      </c>
      <c r="E220" s="29">
        <f>IF(ROW()-4-Inputs!$B$24&gt;=1,INDEX($C$5:$C$764,ROW()-4-Inputs!$B$24),0)</f>
        <v/>
      </c>
      <c r="F220" s="29">
        <f>F219+C220</f>
        <v/>
      </c>
      <c r="G220" s="29">
        <f>IF(A220&gt;=Inputs!$B$32,$F$764,MIN(IF(Inputs!$B$28="",1E+15,Inputs!$B$28),(1-Inputs!$B$26)*IF(ROW()-4-Inputs!$B$27&gt;=1,INDEX($F$5:$F$764,ROW()-4-Inputs!$B$27),0)))</f>
        <v/>
      </c>
      <c r="H220" s="29">
        <f>G220-G219</f>
        <v/>
      </c>
      <c r="I220" s="29">
        <f>IF(A220=Inputs!$B$32,$F$764,0)</f>
        <v/>
      </c>
      <c r="J220" s="29">
        <f>CHOOSE(Inputs!$B$37,E220,H220,I220)</f>
        <v/>
      </c>
      <c r="K220" s="29">
        <f>K219+J220-D220</f>
        <v/>
      </c>
      <c r="L220" s="29">
        <f>L219+E220-D220</f>
        <v/>
      </c>
      <c r="M220" s="29">
        <f>M219+H220-D220</f>
        <v/>
      </c>
      <c r="N220" s="29">
        <f>N219+I220-D220</f>
        <v/>
      </c>
      <c r="O220" s="29">
        <f>IF(MONTH(A220)&lt;&gt;MONTH(A219),K220,MIN(O219,K220))</f>
        <v/>
      </c>
      <c r="P220" s="29">
        <f>IF(MONTH(A220)&lt;&gt;MONTH(A219),L220,MIN(P219,L220))</f>
        <v/>
      </c>
      <c r="Q220" s="29">
        <f>IF(MONTH(A220)&lt;&gt;MONTH(A219),M220,MIN(Q219,M220))</f>
        <v/>
      </c>
      <c r="R220" s="29">
        <f>IF(MONTH(A220)&lt;&gt;MONTH(A219),N220,MIN(R219,N220))</f>
        <v/>
      </c>
    </row>
    <row r="221">
      <c r="A221" s="27">
        <f>A220+1</f>
        <v/>
      </c>
      <c r="B221" s="28">
        <f>Inputs!$B$9*(IF(AND((A221-Inputs!$B$8)&gt;=0,(A221-Inputs!$B$8)&lt;=13),Inputs!$B$16/14,0)+IF(AND((A221-Inputs!$B$8)&gt;=14,(A221-Inputs!$B$8)&lt;=Inputs!$B$35-15),Inputs!$B$18/MAX(1,Inputs!$B$35-28),0)+IF(AND((A221-Inputs!$B$8)&gt;=Inputs!$B$35-14,(A221-Inputs!$B$8)&lt;=Inputs!$B$35-1,(A221-Inputs!$B$8)&gt;=14),Inputs!$B$17/14,0))</f>
        <v/>
      </c>
      <c r="C221" s="29">
        <f>B221*Inputs!$B$10</f>
        <v/>
      </c>
      <c r="D221" s="29">
        <f>SUMIFS(Outflows!$C$5:$C$64,Outflows!$A$5:$A$64,A221)</f>
        <v/>
      </c>
      <c r="E221" s="29">
        <f>IF(ROW()-4-Inputs!$B$24&gt;=1,INDEX($C$5:$C$764,ROW()-4-Inputs!$B$24),0)</f>
        <v/>
      </c>
      <c r="F221" s="29">
        <f>F220+C221</f>
        <v/>
      </c>
      <c r="G221" s="29">
        <f>IF(A221&gt;=Inputs!$B$32,$F$764,MIN(IF(Inputs!$B$28="",1E+15,Inputs!$B$28),(1-Inputs!$B$26)*IF(ROW()-4-Inputs!$B$27&gt;=1,INDEX($F$5:$F$764,ROW()-4-Inputs!$B$27),0)))</f>
        <v/>
      </c>
      <c r="H221" s="29">
        <f>G221-G220</f>
        <v/>
      </c>
      <c r="I221" s="29">
        <f>IF(A221=Inputs!$B$32,$F$764,0)</f>
        <v/>
      </c>
      <c r="J221" s="29">
        <f>CHOOSE(Inputs!$B$37,E221,H221,I221)</f>
        <v/>
      </c>
      <c r="K221" s="29">
        <f>K220+J221-D221</f>
        <v/>
      </c>
      <c r="L221" s="29">
        <f>L220+E221-D221</f>
        <v/>
      </c>
      <c r="M221" s="29">
        <f>M220+H221-D221</f>
        <v/>
      </c>
      <c r="N221" s="29">
        <f>N220+I221-D221</f>
        <v/>
      </c>
      <c r="O221" s="29">
        <f>IF(MONTH(A221)&lt;&gt;MONTH(A220),K221,MIN(O220,K221))</f>
        <v/>
      </c>
      <c r="P221" s="29">
        <f>IF(MONTH(A221)&lt;&gt;MONTH(A220),L221,MIN(P220,L221))</f>
        <v/>
      </c>
      <c r="Q221" s="29">
        <f>IF(MONTH(A221)&lt;&gt;MONTH(A220),M221,MIN(Q220,M221))</f>
        <v/>
      </c>
      <c r="R221" s="29">
        <f>IF(MONTH(A221)&lt;&gt;MONTH(A220),N221,MIN(R220,N221))</f>
        <v/>
      </c>
    </row>
    <row r="222">
      <c r="A222" s="27">
        <f>A221+1</f>
        <v/>
      </c>
      <c r="B222" s="28">
        <f>Inputs!$B$9*(IF(AND((A222-Inputs!$B$8)&gt;=0,(A222-Inputs!$B$8)&lt;=13),Inputs!$B$16/14,0)+IF(AND((A222-Inputs!$B$8)&gt;=14,(A222-Inputs!$B$8)&lt;=Inputs!$B$35-15),Inputs!$B$18/MAX(1,Inputs!$B$35-28),0)+IF(AND((A222-Inputs!$B$8)&gt;=Inputs!$B$35-14,(A222-Inputs!$B$8)&lt;=Inputs!$B$35-1,(A222-Inputs!$B$8)&gt;=14),Inputs!$B$17/14,0))</f>
        <v/>
      </c>
      <c r="C222" s="29">
        <f>B222*Inputs!$B$10</f>
        <v/>
      </c>
      <c r="D222" s="29">
        <f>SUMIFS(Outflows!$C$5:$C$64,Outflows!$A$5:$A$64,A222)</f>
        <v/>
      </c>
      <c r="E222" s="29">
        <f>IF(ROW()-4-Inputs!$B$24&gt;=1,INDEX($C$5:$C$764,ROW()-4-Inputs!$B$24),0)</f>
        <v/>
      </c>
      <c r="F222" s="29">
        <f>F221+C222</f>
        <v/>
      </c>
      <c r="G222" s="29">
        <f>IF(A222&gt;=Inputs!$B$32,$F$764,MIN(IF(Inputs!$B$28="",1E+15,Inputs!$B$28),(1-Inputs!$B$26)*IF(ROW()-4-Inputs!$B$27&gt;=1,INDEX($F$5:$F$764,ROW()-4-Inputs!$B$27),0)))</f>
        <v/>
      </c>
      <c r="H222" s="29">
        <f>G222-G221</f>
        <v/>
      </c>
      <c r="I222" s="29">
        <f>IF(A222=Inputs!$B$32,$F$764,0)</f>
        <v/>
      </c>
      <c r="J222" s="29">
        <f>CHOOSE(Inputs!$B$37,E222,H222,I222)</f>
        <v/>
      </c>
      <c r="K222" s="29">
        <f>K221+J222-D222</f>
        <v/>
      </c>
      <c r="L222" s="29">
        <f>L221+E222-D222</f>
        <v/>
      </c>
      <c r="M222" s="29">
        <f>M221+H222-D222</f>
        <v/>
      </c>
      <c r="N222" s="29">
        <f>N221+I222-D222</f>
        <v/>
      </c>
      <c r="O222" s="29">
        <f>IF(MONTH(A222)&lt;&gt;MONTH(A221),K222,MIN(O221,K222))</f>
        <v/>
      </c>
      <c r="P222" s="29">
        <f>IF(MONTH(A222)&lt;&gt;MONTH(A221),L222,MIN(P221,L222))</f>
        <v/>
      </c>
      <c r="Q222" s="29">
        <f>IF(MONTH(A222)&lt;&gt;MONTH(A221),M222,MIN(Q221,M222))</f>
        <v/>
      </c>
      <c r="R222" s="29">
        <f>IF(MONTH(A222)&lt;&gt;MONTH(A221),N222,MIN(R221,N222))</f>
        <v/>
      </c>
    </row>
    <row r="223">
      <c r="A223" s="27">
        <f>A222+1</f>
        <v/>
      </c>
      <c r="B223" s="28">
        <f>Inputs!$B$9*(IF(AND((A223-Inputs!$B$8)&gt;=0,(A223-Inputs!$B$8)&lt;=13),Inputs!$B$16/14,0)+IF(AND((A223-Inputs!$B$8)&gt;=14,(A223-Inputs!$B$8)&lt;=Inputs!$B$35-15),Inputs!$B$18/MAX(1,Inputs!$B$35-28),0)+IF(AND((A223-Inputs!$B$8)&gt;=Inputs!$B$35-14,(A223-Inputs!$B$8)&lt;=Inputs!$B$35-1,(A223-Inputs!$B$8)&gt;=14),Inputs!$B$17/14,0))</f>
        <v/>
      </c>
      <c r="C223" s="29">
        <f>B223*Inputs!$B$10</f>
        <v/>
      </c>
      <c r="D223" s="29">
        <f>SUMIFS(Outflows!$C$5:$C$64,Outflows!$A$5:$A$64,A223)</f>
        <v/>
      </c>
      <c r="E223" s="29">
        <f>IF(ROW()-4-Inputs!$B$24&gt;=1,INDEX($C$5:$C$764,ROW()-4-Inputs!$B$24),0)</f>
        <v/>
      </c>
      <c r="F223" s="29">
        <f>F222+C223</f>
        <v/>
      </c>
      <c r="G223" s="29">
        <f>IF(A223&gt;=Inputs!$B$32,$F$764,MIN(IF(Inputs!$B$28="",1E+15,Inputs!$B$28),(1-Inputs!$B$26)*IF(ROW()-4-Inputs!$B$27&gt;=1,INDEX($F$5:$F$764,ROW()-4-Inputs!$B$27),0)))</f>
        <v/>
      </c>
      <c r="H223" s="29">
        <f>G223-G222</f>
        <v/>
      </c>
      <c r="I223" s="29">
        <f>IF(A223=Inputs!$B$32,$F$764,0)</f>
        <v/>
      </c>
      <c r="J223" s="29">
        <f>CHOOSE(Inputs!$B$37,E223,H223,I223)</f>
        <v/>
      </c>
      <c r="K223" s="29">
        <f>K222+J223-D223</f>
        <v/>
      </c>
      <c r="L223" s="29">
        <f>L222+E223-D223</f>
        <v/>
      </c>
      <c r="M223" s="29">
        <f>M222+H223-D223</f>
        <v/>
      </c>
      <c r="N223" s="29">
        <f>N222+I223-D223</f>
        <v/>
      </c>
      <c r="O223" s="29">
        <f>IF(MONTH(A223)&lt;&gt;MONTH(A222),K223,MIN(O222,K223))</f>
        <v/>
      </c>
      <c r="P223" s="29">
        <f>IF(MONTH(A223)&lt;&gt;MONTH(A222),L223,MIN(P222,L223))</f>
        <v/>
      </c>
      <c r="Q223" s="29">
        <f>IF(MONTH(A223)&lt;&gt;MONTH(A222),M223,MIN(Q222,M223))</f>
        <v/>
      </c>
      <c r="R223" s="29">
        <f>IF(MONTH(A223)&lt;&gt;MONTH(A222),N223,MIN(R222,N223))</f>
        <v/>
      </c>
    </row>
    <row r="224">
      <c r="A224" s="27">
        <f>A223+1</f>
        <v/>
      </c>
      <c r="B224" s="28">
        <f>Inputs!$B$9*(IF(AND((A224-Inputs!$B$8)&gt;=0,(A224-Inputs!$B$8)&lt;=13),Inputs!$B$16/14,0)+IF(AND((A224-Inputs!$B$8)&gt;=14,(A224-Inputs!$B$8)&lt;=Inputs!$B$35-15),Inputs!$B$18/MAX(1,Inputs!$B$35-28),0)+IF(AND((A224-Inputs!$B$8)&gt;=Inputs!$B$35-14,(A224-Inputs!$B$8)&lt;=Inputs!$B$35-1,(A224-Inputs!$B$8)&gt;=14),Inputs!$B$17/14,0))</f>
        <v/>
      </c>
      <c r="C224" s="29">
        <f>B224*Inputs!$B$10</f>
        <v/>
      </c>
      <c r="D224" s="29">
        <f>SUMIFS(Outflows!$C$5:$C$64,Outflows!$A$5:$A$64,A224)</f>
        <v/>
      </c>
      <c r="E224" s="29">
        <f>IF(ROW()-4-Inputs!$B$24&gt;=1,INDEX($C$5:$C$764,ROW()-4-Inputs!$B$24),0)</f>
        <v/>
      </c>
      <c r="F224" s="29">
        <f>F223+C224</f>
        <v/>
      </c>
      <c r="G224" s="29">
        <f>IF(A224&gt;=Inputs!$B$32,$F$764,MIN(IF(Inputs!$B$28="",1E+15,Inputs!$B$28),(1-Inputs!$B$26)*IF(ROW()-4-Inputs!$B$27&gt;=1,INDEX($F$5:$F$764,ROW()-4-Inputs!$B$27),0)))</f>
        <v/>
      </c>
      <c r="H224" s="29">
        <f>G224-G223</f>
        <v/>
      </c>
      <c r="I224" s="29">
        <f>IF(A224=Inputs!$B$32,$F$764,0)</f>
        <v/>
      </c>
      <c r="J224" s="29">
        <f>CHOOSE(Inputs!$B$37,E224,H224,I224)</f>
        <v/>
      </c>
      <c r="K224" s="29">
        <f>K223+J224-D224</f>
        <v/>
      </c>
      <c r="L224" s="29">
        <f>L223+E224-D224</f>
        <v/>
      </c>
      <c r="M224" s="29">
        <f>M223+H224-D224</f>
        <v/>
      </c>
      <c r="N224" s="29">
        <f>N223+I224-D224</f>
        <v/>
      </c>
      <c r="O224" s="29">
        <f>IF(MONTH(A224)&lt;&gt;MONTH(A223),K224,MIN(O223,K224))</f>
        <v/>
      </c>
      <c r="P224" s="29">
        <f>IF(MONTH(A224)&lt;&gt;MONTH(A223),L224,MIN(P223,L224))</f>
        <v/>
      </c>
      <c r="Q224" s="29">
        <f>IF(MONTH(A224)&lt;&gt;MONTH(A223),M224,MIN(Q223,M224))</f>
        <v/>
      </c>
      <c r="R224" s="29">
        <f>IF(MONTH(A224)&lt;&gt;MONTH(A223),N224,MIN(R223,N224))</f>
        <v/>
      </c>
    </row>
    <row r="225">
      <c r="A225" s="27">
        <f>A224+1</f>
        <v/>
      </c>
      <c r="B225" s="28">
        <f>Inputs!$B$9*(IF(AND((A225-Inputs!$B$8)&gt;=0,(A225-Inputs!$B$8)&lt;=13),Inputs!$B$16/14,0)+IF(AND((A225-Inputs!$B$8)&gt;=14,(A225-Inputs!$B$8)&lt;=Inputs!$B$35-15),Inputs!$B$18/MAX(1,Inputs!$B$35-28),0)+IF(AND((A225-Inputs!$B$8)&gt;=Inputs!$B$35-14,(A225-Inputs!$B$8)&lt;=Inputs!$B$35-1,(A225-Inputs!$B$8)&gt;=14),Inputs!$B$17/14,0))</f>
        <v/>
      </c>
      <c r="C225" s="29">
        <f>B225*Inputs!$B$10</f>
        <v/>
      </c>
      <c r="D225" s="29">
        <f>SUMIFS(Outflows!$C$5:$C$64,Outflows!$A$5:$A$64,A225)</f>
        <v/>
      </c>
      <c r="E225" s="29">
        <f>IF(ROW()-4-Inputs!$B$24&gt;=1,INDEX($C$5:$C$764,ROW()-4-Inputs!$B$24),0)</f>
        <v/>
      </c>
      <c r="F225" s="29">
        <f>F224+C225</f>
        <v/>
      </c>
      <c r="G225" s="29">
        <f>IF(A225&gt;=Inputs!$B$32,$F$764,MIN(IF(Inputs!$B$28="",1E+15,Inputs!$B$28),(1-Inputs!$B$26)*IF(ROW()-4-Inputs!$B$27&gt;=1,INDEX($F$5:$F$764,ROW()-4-Inputs!$B$27),0)))</f>
        <v/>
      </c>
      <c r="H225" s="29">
        <f>G225-G224</f>
        <v/>
      </c>
      <c r="I225" s="29">
        <f>IF(A225=Inputs!$B$32,$F$764,0)</f>
        <v/>
      </c>
      <c r="J225" s="29">
        <f>CHOOSE(Inputs!$B$37,E225,H225,I225)</f>
        <v/>
      </c>
      <c r="K225" s="29">
        <f>K224+J225-D225</f>
        <v/>
      </c>
      <c r="L225" s="29">
        <f>L224+E225-D225</f>
        <v/>
      </c>
      <c r="M225" s="29">
        <f>M224+H225-D225</f>
        <v/>
      </c>
      <c r="N225" s="29">
        <f>N224+I225-D225</f>
        <v/>
      </c>
      <c r="O225" s="29">
        <f>IF(MONTH(A225)&lt;&gt;MONTH(A224),K225,MIN(O224,K225))</f>
        <v/>
      </c>
      <c r="P225" s="29">
        <f>IF(MONTH(A225)&lt;&gt;MONTH(A224),L225,MIN(P224,L225))</f>
        <v/>
      </c>
      <c r="Q225" s="29">
        <f>IF(MONTH(A225)&lt;&gt;MONTH(A224),M225,MIN(Q224,M225))</f>
        <v/>
      </c>
      <c r="R225" s="29">
        <f>IF(MONTH(A225)&lt;&gt;MONTH(A224),N225,MIN(R224,N225))</f>
        <v/>
      </c>
    </row>
    <row r="226">
      <c r="A226" s="27">
        <f>A225+1</f>
        <v/>
      </c>
      <c r="B226" s="28">
        <f>Inputs!$B$9*(IF(AND((A226-Inputs!$B$8)&gt;=0,(A226-Inputs!$B$8)&lt;=13),Inputs!$B$16/14,0)+IF(AND((A226-Inputs!$B$8)&gt;=14,(A226-Inputs!$B$8)&lt;=Inputs!$B$35-15),Inputs!$B$18/MAX(1,Inputs!$B$35-28),0)+IF(AND((A226-Inputs!$B$8)&gt;=Inputs!$B$35-14,(A226-Inputs!$B$8)&lt;=Inputs!$B$35-1,(A226-Inputs!$B$8)&gt;=14),Inputs!$B$17/14,0))</f>
        <v/>
      </c>
      <c r="C226" s="29">
        <f>B226*Inputs!$B$10</f>
        <v/>
      </c>
      <c r="D226" s="29">
        <f>SUMIFS(Outflows!$C$5:$C$64,Outflows!$A$5:$A$64,A226)</f>
        <v/>
      </c>
      <c r="E226" s="29">
        <f>IF(ROW()-4-Inputs!$B$24&gt;=1,INDEX($C$5:$C$764,ROW()-4-Inputs!$B$24),0)</f>
        <v/>
      </c>
      <c r="F226" s="29">
        <f>F225+C226</f>
        <v/>
      </c>
      <c r="G226" s="29">
        <f>IF(A226&gt;=Inputs!$B$32,$F$764,MIN(IF(Inputs!$B$28="",1E+15,Inputs!$B$28),(1-Inputs!$B$26)*IF(ROW()-4-Inputs!$B$27&gt;=1,INDEX($F$5:$F$764,ROW()-4-Inputs!$B$27),0)))</f>
        <v/>
      </c>
      <c r="H226" s="29">
        <f>G226-G225</f>
        <v/>
      </c>
      <c r="I226" s="29">
        <f>IF(A226=Inputs!$B$32,$F$764,0)</f>
        <v/>
      </c>
      <c r="J226" s="29">
        <f>CHOOSE(Inputs!$B$37,E226,H226,I226)</f>
        <v/>
      </c>
      <c r="K226" s="29">
        <f>K225+J226-D226</f>
        <v/>
      </c>
      <c r="L226" s="29">
        <f>L225+E226-D226</f>
        <v/>
      </c>
      <c r="M226" s="29">
        <f>M225+H226-D226</f>
        <v/>
      </c>
      <c r="N226" s="29">
        <f>N225+I226-D226</f>
        <v/>
      </c>
      <c r="O226" s="29">
        <f>IF(MONTH(A226)&lt;&gt;MONTH(A225),K226,MIN(O225,K226))</f>
        <v/>
      </c>
      <c r="P226" s="29">
        <f>IF(MONTH(A226)&lt;&gt;MONTH(A225),L226,MIN(P225,L226))</f>
        <v/>
      </c>
      <c r="Q226" s="29">
        <f>IF(MONTH(A226)&lt;&gt;MONTH(A225),M226,MIN(Q225,M226))</f>
        <v/>
      </c>
      <c r="R226" s="29">
        <f>IF(MONTH(A226)&lt;&gt;MONTH(A225),N226,MIN(R225,N226))</f>
        <v/>
      </c>
    </row>
    <row r="227">
      <c r="A227" s="27">
        <f>A226+1</f>
        <v/>
      </c>
      <c r="B227" s="28">
        <f>Inputs!$B$9*(IF(AND((A227-Inputs!$B$8)&gt;=0,(A227-Inputs!$B$8)&lt;=13),Inputs!$B$16/14,0)+IF(AND((A227-Inputs!$B$8)&gt;=14,(A227-Inputs!$B$8)&lt;=Inputs!$B$35-15),Inputs!$B$18/MAX(1,Inputs!$B$35-28),0)+IF(AND((A227-Inputs!$B$8)&gt;=Inputs!$B$35-14,(A227-Inputs!$B$8)&lt;=Inputs!$B$35-1,(A227-Inputs!$B$8)&gt;=14),Inputs!$B$17/14,0))</f>
        <v/>
      </c>
      <c r="C227" s="29">
        <f>B227*Inputs!$B$10</f>
        <v/>
      </c>
      <c r="D227" s="29">
        <f>SUMIFS(Outflows!$C$5:$C$64,Outflows!$A$5:$A$64,A227)</f>
        <v/>
      </c>
      <c r="E227" s="29">
        <f>IF(ROW()-4-Inputs!$B$24&gt;=1,INDEX($C$5:$C$764,ROW()-4-Inputs!$B$24),0)</f>
        <v/>
      </c>
      <c r="F227" s="29">
        <f>F226+C227</f>
        <v/>
      </c>
      <c r="G227" s="29">
        <f>IF(A227&gt;=Inputs!$B$32,$F$764,MIN(IF(Inputs!$B$28="",1E+15,Inputs!$B$28),(1-Inputs!$B$26)*IF(ROW()-4-Inputs!$B$27&gt;=1,INDEX($F$5:$F$764,ROW()-4-Inputs!$B$27),0)))</f>
        <v/>
      </c>
      <c r="H227" s="29">
        <f>G227-G226</f>
        <v/>
      </c>
      <c r="I227" s="29">
        <f>IF(A227=Inputs!$B$32,$F$764,0)</f>
        <v/>
      </c>
      <c r="J227" s="29">
        <f>CHOOSE(Inputs!$B$37,E227,H227,I227)</f>
        <v/>
      </c>
      <c r="K227" s="29">
        <f>K226+J227-D227</f>
        <v/>
      </c>
      <c r="L227" s="29">
        <f>L226+E227-D227</f>
        <v/>
      </c>
      <c r="M227" s="29">
        <f>M226+H227-D227</f>
        <v/>
      </c>
      <c r="N227" s="29">
        <f>N226+I227-D227</f>
        <v/>
      </c>
      <c r="O227" s="29">
        <f>IF(MONTH(A227)&lt;&gt;MONTH(A226),K227,MIN(O226,K227))</f>
        <v/>
      </c>
      <c r="P227" s="29">
        <f>IF(MONTH(A227)&lt;&gt;MONTH(A226),L227,MIN(P226,L227))</f>
        <v/>
      </c>
      <c r="Q227" s="29">
        <f>IF(MONTH(A227)&lt;&gt;MONTH(A226),M227,MIN(Q226,M227))</f>
        <v/>
      </c>
      <c r="R227" s="29">
        <f>IF(MONTH(A227)&lt;&gt;MONTH(A226),N227,MIN(R226,N227))</f>
        <v/>
      </c>
    </row>
    <row r="228">
      <c r="A228" s="27">
        <f>A227+1</f>
        <v/>
      </c>
      <c r="B228" s="28">
        <f>Inputs!$B$9*(IF(AND((A228-Inputs!$B$8)&gt;=0,(A228-Inputs!$B$8)&lt;=13),Inputs!$B$16/14,0)+IF(AND((A228-Inputs!$B$8)&gt;=14,(A228-Inputs!$B$8)&lt;=Inputs!$B$35-15),Inputs!$B$18/MAX(1,Inputs!$B$35-28),0)+IF(AND((A228-Inputs!$B$8)&gt;=Inputs!$B$35-14,(A228-Inputs!$B$8)&lt;=Inputs!$B$35-1,(A228-Inputs!$B$8)&gt;=14),Inputs!$B$17/14,0))</f>
        <v/>
      </c>
      <c r="C228" s="29">
        <f>B228*Inputs!$B$10</f>
        <v/>
      </c>
      <c r="D228" s="29">
        <f>SUMIFS(Outflows!$C$5:$C$64,Outflows!$A$5:$A$64,A228)</f>
        <v/>
      </c>
      <c r="E228" s="29">
        <f>IF(ROW()-4-Inputs!$B$24&gt;=1,INDEX($C$5:$C$764,ROW()-4-Inputs!$B$24),0)</f>
        <v/>
      </c>
      <c r="F228" s="29">
        <f>F227+C228</f>
        <v/>
      </c>
      <c r="G228" s="29">
        <f>IF(A228&gt;=Inputs!$B$32,$F$764,MIN(IF(Inputs!$B$28="",1E+15,Inputs!$B$28),(1-Inputs!$B$26)*IF(ROW()-4-Inputs!$B$27&gt;=1,INDEX($F$5:$F$764,ROW()-4-Inputs!$B$27),0)))</f>
        <v/>
      </c>
      <c r="H228" s="29">
        <f>G228-G227</f>
        <v/>
      </c>
      <c r="I228" s="29">
        <f>IF(A228=Inputs!$B$32,$F$764,0)</f>
        <v/>
      </c>
      <c r="J228" s="29">
        <f>CHOOSE(Inputs!$B$37,E228,H228,I228)</f>
        <v/>
      </c>
      <c r="K228" s="29">
        <f>K227+J228-D228</f>
        <v/>
      </c>
      <c r="L228" s="29">
        <f>L227+E228-D228</f>
        <v/>
      </c>
      <c r="M228" s="29">
        <f>M227+H228-D228</f>
        <v/>
      </c>
      <c r="N228" s="29">
        <f>N227+I228-D228</f>
        <v/>
      </c>
      <c r="O228" s="29">
        <f>IF(MONTH(A228)&lt;&gt;MONTH(A227),K228,MIN(O227,K228))</f>
        <v/>
      </c>
      <c r="P228" s="29">
        <f>IF(MONTH(A228)&lt;&gt;MONTH(A227),L228,MIN(P227,L228))</f>
        <v/>
      </c>
      <c r="Q228" s="29">
        <f>IF(MONTH(A228)&lt;&gt;MONTH(A227),M228,MIN(Q227,M228))</f>
        <v/>
      </c>
      <c r="R228" s="29">
        <f>IF(MONTH(A228)&lt;&gt;MONTH(A227),N228,MIN(R227,N228))</f>
        <v/>
      </c>
    </row>
    <row r="229">
      <c r="A229" s="27">
        <f>A228+1</f>
        <v/>
      </c>
      <c r="B229" s="28">
        <f>Inputs!$B$9*(IF(AND((A229-Inputs!$B$8)&gt;=0,(A229-Inputs!$B$8)&lt;=13),Inputs!$B$16/14,0)+IF(AND((A229-Inputs!$B$8)&gt;=14,(A229-Inputs!$B$8)&lt;=Inputs!$B$35-15),Inputs!$B$18/MAX(1,Inputs!$B$35-28),0)+IF(AND((A229-Inputs!$B$8)&gt;=Inputs!$B$35-14,(A229-Inputs!$B$8)&lt;=Inputs!$B$35-1,(A229-Inputs!$B$8)&gt;=14),Inputs!$B$17/14,0))</f>
        <v/>
      </c>
      <c r="C229" s="29">
        <f>B229*Inputs!$B$10</f>
        <v/>
      </c>
      <c r="D229" s="29">
        <f>SUMIFS(Outflows!$C$5:$C$64,Outflows!$A$5:$A$64,A229)</f>
        <v/>
      </c>
      <c r="E229" s="29">
        <f>IF(ROW()-4-Inputs!$B$24&gt;=1,INDEX($C$5:$C$764,ROW()-4-Inputs!$B$24),0)</f>
        <v/>
      </c>
      <c r="F229" s="29">
        <f>F228+C229</f>
        <v/>
      </c>
      <c r="G229" s="29">
        <f>IF(A229&gt;=Inputs!$B$32,$F$764,MIN(IF(Inputs!$B$28="",1E+15,Inputs!$B$28),(1-Inputs!$B$26)*IF(ROW()-4-Inputs!$B$27&gt;=1,INDEX($F$5:$F$764,ROW()-4-Inputs!$B$27),0)))</f>
        <v/>
      </c>
      <c r="H229" s="29">
        <f>G229-G228</f>
        <v/>
      </c>
      <c r="I229" s="29">
        <f>IF(A229=Inputs!$B$32,$F$764,0)</f>
        <v/>
      </c>
      <c r="J229" s="29">
        <f>CHOOSE(Inputs!$B$37,E229,H229,I229)</f>
        <v/>
      </c>
      <c r="K229" s="29">
        <f>K228+J229-D229</f>
        <v/>
      </c>
      <c r="L229" s="29">
        <f>L228+E229-D229</f>
        <v/>
      </c>
      <c r="M229" s="29">
        <f>M228+H229-D229</f>
        <v/>
      </c>
      <c r="N229" s="29">
        <f>N228+I229-D229</f>
        <v/>
      </c>
      <c r="O229" s="29">
        <f>IF(MONTH(A229)&lt;&gt;MONTH(A228),K229,MIN(O228,K229))</f>
        <v/>
      </c>
      <c r="P229" s="29">
        <f>IF(MONTH(A229)&lt;&gt;MONTH(A228),L229,MIN(P228,L229))</f>
        <v/>
      </c>
      <c r="Q229" s="29">
        <f>IF(MONTH(A229)&lt;&gt;MONTH(A228),M229,MIN(Q228,M229))</f>
        <v/>
      </c>
      <c r="R229" s="29">
        <f>IF(MONTH(A229)&lt;&gt;MONTH(A228),N229,MIN(R228,N229))</f>
        <v/>
      </c>
    </row>
    <row r="230">
      <c r="A230" s="27">
        <f>A229+1</f>
        <v/>
      </c>
      <c r="B230" s="28">
        <f>Inputs!$B$9*(IF(AND((A230-Inputs!$B$8)&gt;=0,(A230-Inputs!$B$8)&lt;=13),Inputs!$B$16/14,0)+IF(AND((A230-Inputs!$B$8)&gt;=14,(A230-Inputs!$B$8)&lt;=Inputs!$B$35-15),Inputs!$B$18/MAX(1,Inputs!$B$35-28),0)+IF(AND((A230-Inputs!$B$8)&gt;=Inputs!$B$35-14,(A230-Inputs!$B$8)&lt;=Inputs!$B$35-1,(A230-Inputs!$B$8)&gt;=14),Inputs!$B$17/14,0))</f>
        <v/>
      </c>
      <c r="C230" s="29">
        <f>B230*Inputs!$B$10</f>
        <v/>
      </c>
      <c r="D230" s="29">
        <f>SUMIFS(Outflows!$C$5:$C$64,Outflows!$A$5:$A$64,A230)</f>
        <v/>
      </c>
      <c r="E230" s="29">
        <f>IF(ROW()-4-Inputs!$B$24&gt;=1,INDEX($C$5:$C$764,ROW()-4-Inputs!$B$24),0)</f>
        <v/>
      </c>
      <c r="F230" s="29">
        <f>F229+C230</f>
        <v/>
      </c>
      <c r="G230" s="29">
        <f>IF(A230&gt;=Inputs!$B$32,$F$764,MIN(IF(Inputs!$B$28="",1E+15,Inputs!$B$28),(1-Inputs!$B$26)*IF(ROW()-4-Inputs!$B$27&gt;=1,INDEX($F$5:$F$764,ROW()-4-Inputs!$B$27),0)))</f>
        <v/>
      </c>
      <c r="H230" s="29">
        <f>G230-G229</f>
        <v/>
      </c>
      <c r="I230" s="29">
        <f>IF(A230=Inputs!$B$32,$F$764,0)</f>
        <v/>
      </c>
      <c r="J230" s="29">
        <f>CHOOSE(Inputs!$B$37,E230,H230,I230)</f>
        <v/>
      </c>
      <c r="K230" s="29">
        <f>K229+J230-D230</f>
        <v/>
      </c>
      <c r="L230" s="29">
        <f>L229+E230-D230</f>
        <v/>
      </c>
      <c r="M230" s="29">
        <f>M229+H230-D230</f>
        <v/>
      </c>
      <c r="N230" s="29">
        <f>N229+I230-D230</f>
        <v/>
      </c>
      <c r="O230" s="29">
        <f>IF(MONTH(A230)&lt;&gt;MONTH(A229),K230,MIN(O229,K230))</f>
        <v/>
      </c>
      <c r="P230" s="29">
        <f>IF(MONTH(A230)&lt;&gt;MONTH(A229),L230,MIN(P229,L230))</f>
        <v/>
      </c>
      <c r="Q230" s="29">
        <f>IF(MONTH(A230)&lt;&gt;MONTH(A229),M230,MIN(Q229,M230))</f>
        <v/>
      </c>
      <c r="R230" s="29">
        <f>IF(MONTH(A230)&lt;&gt;MONTH(A229),N230,MIN(R229,N230))</f>
        <v/>
      </c>
    </row>
    <row r="231">
      <c r="A231" s="27">
        <f>A230+1</f>
        <v/>
      </c>
      <c r="B231" s="28">
        <f>Inputs!$B$9*(IF(AND((A231-Inputs!$B$8)&gt;=0,(A231-Inputs!$B$8)&lt;=13),Inputs!$B$16/14,0)+IF(AND((A231-Inputs!$B$8)&gt;=14,(A231-Inputs!$B$8)&lt;=Inputs!$B$35-15),Inputs!$B$18/MAX(1,Inputs!$B$35-28),0)+IF(AND((A231-Inputs!$B$8)&gt;=Inputs!$B$35-14,(A231-Inputs!$B$8)&lt;=Inputs!$B$35-1,(A231-Inputs!$B$8)&gt;=14),Inputs!$B$17/14,0))</f>
        <v/>
      </c>
      <c r="C231" s="29">
        <f>B231*Inputs!$B$10</f>
        <v/>
      </c>
      <c r="D231" s="29">
        <f>SUMIFS(Outflows!$C$5:$C$64,Outflows!$A$5:$A$64,A231)</f>
        <v/>
      </c>
      <c r="E231" s="29">
        <f>IF(ROW()-4-Inputs!$B$24&gt;=1,INDEX($C$5:$C$764,ROW()-4-Inputs!$B$24),0)</f>
        <v/>
      </c>
      <c r="F231" s="29">
        <f>F230+C231</f>
        <v/>
      </c>
      <c r="G231" s="29">
        <f>IF(A231&gt;=Inputs!$B$32,$F$764,MIN(IF(Inputs!$B$28="",1E+15,Inputs!$B$28),(1-Inputs!$B$26)*IF(ROW()-4-Inputs!$B$27&gt;=1,INDEX($F$5:$F$764,ROW()-4-Inputs!$B$27),0)))</f>
        <v/>
      </c>
      <c r="H231" s="29">
        <f>G231-G230</f>
        <v/>
      </c>
      <c r="I231" s="29">
        <f>IF(A231=Inputs!$B$32,$F$764,0)</f>
        <v/>
      </c>
      <c r="J231" s="29">
        <f>CHOOSE(Inputs!$B$37,E231,H231,I231)</f>
        <v/>
      </c>
      <c r="K231" s="29">
        <f>K230+J231-D231</f>
        <v/>
      </c>
      <c r="L231" s="29">
        <f>L230+E231-D231</f>
        <v/>
      </c>
      <c r="M231" s="29">
        <f>M230+H231-D231</f>
        <v/>
      </c>
      <c r="N231" s="29">
        <f>N230+I231-D231</f>
        <v/>
      </c>
      <c r="O231" s="29">
        <f>IF(MONTH(A231)&lt;&gt;MONTH(A230),K231,MIN(O230,K231))</f>
        <v/>
      </c>
      <c r="P231" s="29">
        <f>IF(MONTH(A231)&lt;&gt;MONTH(A230),L231,MIN(P230,L231))</f>
        <v/>
      </c>
      <c r="Q231" s="29">
        <f>IF(MONTH(A231)&lt;&gt;MONTH(A230),M231,MIN(Q230,M231))</f>
        <v/>
      </c>
      <c r="R231" s="29">
        <f>IF(MONTH(A231)&lt;&gt;MONTH(A230),N231,MIN(R230,N231))</f>
        <v/>
      </c>
    </row>
    <row r="232">
      <c r="A232" s="27">
        <f>A231+1</f>
        <v/>
      </c>
      <c r="B232" s="28">
        <f>Inputs!$B$9*(IF(AND((A232-Inputs!$B$8)&gt;=0,(A232-Inputs!$B$8)&lt;=13),Inputs!$B$16/14,0)+IF(AND((A232-Inputs!$B$8)&gt;=14,(A232-Inputs!$B$8)&lt;=Inputs!$B$35-15),Inputs!$B$18/MAX(1,Inputs!$B$35-28),0)+IF(AND((A232-Inputs!$B$8)&gt;=Inputs!$B$35-14,(A232-Inputs!$B$8)&lt;=Inputs!$B$35-1,(A232-Inputs!$B$8)&gt;=14),Inputs!$B$17/14,0))</f>
        <v/>
      </c>
      <c r="C232" s="29">
        <f>B232*Inputs!$B$10</f>
        <v/>
      </c>
      <c r="D232" s="29">
        <f>SUMIFS(Outflows!$C$5:$C$64,Outflows!$A$5:$A$64,A232)</f>
        <v/>
      </c>
      <c r="E232" s="29">
        <f>IF(ROW()-4-Inputs!$B$24&gt;=1,INDEX($C$5:$C$764,ROW()-4-Inputs!$B$24),0)</f>
        <v/>
      </c>
      <c r="F232" s="29">
        <f>F231+C232</f>
        <v/>
      </c>
      <c r="G232" s="29">
        <f>IF(A232&gt;=Inputs!$B$32,$F$764,MIN(IF(Inputs!$B$28="",1E+15,Inputs!$B$28),(1-Inputs!$B$26)*IF(ROW()-4-Inputs!$B$27&gt;=1,INDEX($F$5:$F$764,ROW()-4-Inputs!$B$27),0)))</f>
        <v/>
      </c>
      <c r="H232" s="29">
        <f>G232-G231</f>
        <v/>
      </c>
      <c r="I232" s="29">
        <f>IF(A232=Inputs!$B$32,$F$764,0)</f>
        <v/>
      </c>
      <c r="J232" s="29">
        <f>CHOOSE(Inputs!$B$37,E232,H232,I232)</f>
        <v/>
      </c>
      <c r="K232" s="29">
        <f>K231+J232-D232</f>
        <v/>
      </c>
      <c r="L232" s="29">
        <f>L231+E232-D232</f>
        <v/>
      </c>
      <c r="M232" s="29">
        <f>M231+H232-D232</f>
        <v/>
      </c>
      <c r="N232" s="29">
        <f>N231+I232-D232</f>
        <v/>
      </c>
      <c r="O232" s="29">
        <f>IF(MONTH(A232)&lt;&gt;MONTH(A231),K232,MIN(O231,K232))</f>
        <v/>
      </c>
      <c r="P232" s="29">
        <f>IF(MONTH(A232)&lt;&gt;MONTH(A231),L232,MIN(P231,L232))</f>
        <v/>
      </c>
      <c r="Q232" s="29">
        <f>IF(MONTH(A232)&lt;&gt;MONTH(A231),M232,MIN(Q231,M232))</f>
        <v/>
      </c>
      <c r="R232" s="29">
        <f>IF(MONTH(A232)&lt;&gt;MONTH(A231),N232,MIN(R231,N232))</f>
        <v/>
      </c>
    </row>
    <row r="233">
      <c r="A233" s="27">
        <f>A232+1</f>
        <v/>
      </c>
      <c r="B233" s="28">
        <f>Inputs!$B$9*(IF(AND((A233-Inputs!$B$8)&gt;=0,(A233-Inputs!$B$8)&lt;=13),Inputs!$B$16/14,0)+IF(AND((A233-Inputs!$B$8)&gt;=14,(A233-Inputs!$B$8)&lt;=Inputs!$B$35-15),Inputs!$B$18/MAX(1,Inputs!$B$35-28),0)+IF(AND((A233-Inputs!$B$8)&gt;=Inputs!$B$35-14,(A233-Inputs!$B$8)&lt;=Inputs!$B$35-1,(A233-Inputs!$B$8)&gt;=14),Inputs!$B$17/14,0))</f>
        <v/>
      </c>
      <c r="C233" s="29">
        <f>B233*Inputs!$B$10</f>
        <v/>
      </c>
      <c r="D233" s="29">
        <f>SUMIFS(Outflows!$C$5:$C$64,Outflows!$A$5:$A$64,A233)</f>
        <v/>
      </c>
      <c r="E233" s="29">
        <f>IF(ROW()-4-Inputs!$B$24&gt;=1,INDEX($C$5:$C$764,ROW()-4-Inputs!$B$24),0)</f>
        <v/>
      </c>
      <c r="F233" s="29">
        <f>F232+C233</f>
        <v/>
      </c>
      <c r="G233" s="29">
        <f>IF(A233&gt;=Inputs!$B$32,$F$764,MIN(IF(Inputs!$B$28="",1E+15,Inputs!$B$28),(1-Inputs!$B$26)*IF(ROW()-4-Inputs!$B$27&gt;=1,INDEX($F$5:$F$764,ROW()-4-Inputs!$B$27),0)))</f>
        <v/>
      </c>
      <c r="H233" s="29">
        <f>G233-G232</f>
        <v/>
      </c>
      <c r="I233" s="29">
        <f>IF(A233=Inputs!$B$32,$F$764,0)</f>
        <v/>
      </c>
      <c r="J233" s="29">
        <f>CHOOSE(Inputs!$B$37,E233,H233,I233)</f>
        <v/>
      </c>
      <c r="K233" s="29">
        <f>K232+J233-D233</f>
        <v/>
      </c>
      <c r="L233" s="29">
        <f>L232+E233-D233</f>
        <v/>
      </c>
      <c r="M233" s="29">
        <f>M232+H233-D233</f>
        <v/>
      </c>
      <c r="N233" s="29">
        <f>N232+I233-D233</f>
        <v/>
      </c>
      <c r="O233" s="29">
        <f>IF(MONTH(A233)&lt;&gt;MONTH(A232),K233,MIN(O232,K233))</f>
        <v/>
      </c>
      <c r="P233" s="29">
        <f>IF(MONTH(A233)&lt;&gt;MONTH(A232),L233,MIN(P232,L233))</f>
        <v/>
      </c>
      <c r="Q233" s="29">
        <f>IF(MONTH(A233)&lt;&gt;MONTH(A232),M233,MIN(Q232,M233))</f>
        <v/>
      </c>
      <c r="R233" s="29">
        <f>IF(MONTH(A233)&lt;&gt;MONTH(A232),N233,MIN(R232,N233))</f>
        <v/>
      </c>
    </row>
    <row r="234">
      <c r="A234" s="27">
        <f>A233+1</f>
        <v/>
      </c>
      <c r="B234" s="28">
        <f>Inputs!$B$9*(IF(AND((A234-Inputs!$B$8)&gt;=0,(A234-Inputs!$B$8)&lt;=13),Inputs!$B$16/14,0)+IF(AND((A234-Inputs!$B$8)&gt;=14,(A234-Inputs!$B$8)&lt;=Inputs!$B$35-15),Inputs!$B$18/MAX(1,Inputs!$B$35-28),0)+IF(AND((A234-Inputs!$B$8)&gt;=Inputs!$B$35-14,(A234-Inputs!$B$8)&lt;=Inputs!$B$35-1,(A234-Inputs!$B$8)&gt;=14),Inputs!$B$17/14,0))</f>
        <v/>
      </c>
      <c r="C234" s="29">
        <f>B234*Inputs!$B$10</f>
        <v/>
      </c>
      <c r="D234" s="29">
        <f>SUMIFS(Outflows!$C$5:$C$64,Outflows!$A$5:$A$64,A234)</f>
        <v/>
      </c>
      <c r="E234" s="29">
        <f>IF(ROW()-4-Inputs!$B$24&gt;=1,INDEX($C$5:$C$764,ROW()-4-Inputs!$B$24),0)</f>
        <v/>
      </c>
      <c r="F234" s="29">
        <f>F233+C234</f>
        <v/>
      </c>
      <c r="G234" s="29">
        <f>IF(A234&gt;=Inputs!$B$32,$F$764,MIN(IF(Inputs!$B$28="",1E+15,Inputs!$B$28),(1-Inputs!$B$26)*IF(ROW()-4-Inputs!$B$27&gt;=1,INDEX($F$5:$F$764,ROW()-4-Inputs!$B$27),0)))</f>
        <v/>
      </c>
      <c r="H234" s="29">
        <f>G234-G233</f>
        <v/>
      </c>
      <c r="I234" s="29">
        <f>IF(A234=Inputs!$B$32,$F$764,0)</f>
        <v/>
      </c>
      <c r="J234" s="29">
        <f>CHOOSE(Inputs!$B$37,E234,H234,I234)</f>
        <v/>
      </c>
      <c r="K234" s="29">
        <f>K233+J234-D234</f>
        <v/>
      </c>
      <c r="L234" s="29">
        <f>L233+E234-D234</f>
        <v/>
      </c>
      <c r="M234" s="29">
        <f>M233+H234-D234</f>
        <v/>
      </c>
      <c r="N234" s="29">
        <f>N233+I234-D234</f>
        <v/>
      </c>
      <c r="O234" s="29">
        <f>IF(MONTH(A234)&lt;&gt;MONTH(A233),K234,MIN(O233,K234))</f>
        <v/>
      </c>
      <c r="P234" s="29">
        <f>IF(MONTH(A234)&lt;&gt;MONTH(A233),L234,MIN(P233,L234))</f>
        <v/>
      </c>
      <c r="Q234" s="29">
        <f>IF(MONTH(A234)&lt;&gt;MONTH(A233),M234,MIN(Q233,M234))</f>
        <v/>
      </c>
      <c r="R234" s="29">
        <f>IF(MONTH(A234)&lt;&gt;MONTH(A233),N234,MIN(R233,N234))</f>
        <v/>
      </c>
    </row>
    <row r="235">
      <c r="A235" s="27">
        <f>A234+1</f>
        <v/>
      </c>
      <c r="B235" s="28">
        <f>Inputs!$B$9*(IF(AND((A235-Inputs!$B$8)&gt;=0,(A235-Inputs!$B$8)&lt;=13),Inputs!$B$16/14,0)+IF(AND((A235-Inputs!$B$8)&gt;=14,(A235-Inputs!$B$8)&lt;=Inputs!$B$35-15),Inputs!$B$18/MAX(1,Inputs!$B$35-28),0)+IF(AND((A235-Inputs!$B$8)&gt;=Inputs!$B$35-14,(A235-Inputs!$B$8)&lt;=Inputs!$B$35-1,(A235-Inputs!$B$8)&gt;=14),Inputs!$B$17/14,0))</f>
        <v/>
      </c>
      <c r="C235" s="29">
        <f>B235*Inputs!$B$10</f>
        <v/>
      </c>
      <c r="D235" s="29">
        <f>SUMIFS(Outflows!$C$5:$C$64,Outflows!$A$5:$A$64,A235)</f>
        <v/>
      </c>
      <c r="E235" s="29">
        <f>IF(ROW()-4-Inputs!$B$24&gt;=1,INDEX($C$5:$C$764,ROW()-4-Inputs!$B$24),0)</f>
        <v/>
      </c>
      <c r="F235" s="29">
        <f>F234+C235</f>
        <v/>
      </c>
      <c r="G235" s="29">
        <f>IF(A235&gt;=Inputs!$B$32,$F$764,MIN(IF(Inputs!$B$28="",1E+15,Inputs!$B$28),(1-Inputs!$B$26)*IF(ROW()-4-Inputs!$B$27&gt;=1,INDEX($F$5:$F$764,ROW()-4-Inputs!$B$27),0)))</f>
        <v/>
      </c>
      <c r="H235" s="29">
        <f>G235-G234</f>
        <v/>
      </c>
      <c r="I235" s="29">
        <f>IF(A235=Inputs!$B$32,$F$764,0)</f>
        <v/>
      </c>
      <c r="J235" s="29">
        <f>CHOOSE(Inputs!$B$37,E235,H235,I235)</f>
        <v/>
      </c>
      <c r="K235" s="29">
        <f>K234+J235-D235</f>
        <v/>
      </c>
      <c r="L235" s="29">
        <f>L234+E235-D235</f>
        <v/>
      </c>
      <c r="M235" s="29">
        <f>M234+H235-D235</f>
        <v/>
      </c>
      <c r="N235" s="29">
        <f>N234+I235-D235</f>
        <v/>
      </c>
      <c r="O235" s="29">
        <f>IF(MONTH(A235)&lt;&gt;MONTH(A234),K235,MIN(O234,K235))</f>
        <v/>
      </c>
      <c r="P235" s="29">
        <f>IF(MONTH(A235)&lt;&gt;MONTH(A234),L235,MIN(P234,L235))</f>
        <v/>
      </c>
      <c r="Q235" s="29">
        <f>IF(MONTH(A235)&lt;&gt;MONTH(A234),M235,MIN(Q234,M235))</f>
        <v/>
      </c>
      <c r="R235" s="29">
        <f>IF(MONTH(A235)&lt;&gt;MONTH(A234),N235,MIN(R234,N235))</f>
        <v/>
      </c>
    </row>
    <row r="236">
      <c r="A236" s="27">
        <f>A235+1</f>
        <v/>
      </c>
      <c r="B236" s="28">
        <f>Inputs!$B$9*(IF(AND((A236-Inputs!$B$8)&gt;=0,(A236-Inputs!$B$8)&lt;=13),Inputs!$B$16/14,0)+IF(AND((A236-Inputs!$B$8)&gt;=14,(A236-Inputs!$B$8)&lt;=Inputs!$B$35-15),Inputs!$B$18/MAX(1,Inputs!$B$35-28),0)+IF(AND((A236-Inputs!$B$8)&gt;=Inputs!$B$35-14,(A236-Inputs!$B$8)&lt;=Inputs!$B$35-1,(A236-Inputs!$B$8)&gt;=14),Inputs!$B$17/14,0))</f>
        <v/>
      </c>
      <c r="C236" s="29">
        <f>B236*Inputs!$B$10</f>
        <v/>
      </c>
      <c r="D236" s="29">
        <f>SUMIFS(Outflows!$C$5:$C$64,Outflows!$A$5:$A$64,A236)</f>
        <v/>
      </c>
      <c r="E236" s="29">
        <f>IF(ROW()-4-Inputs!$B$24&gt;=1,INDEX($C$5:$C$764,ROW()-4-Inputs!$B$24),0)</f>
        <v/>
      </c>
      <c r="F236" s="29">
        <f>F235+C236</f>
        <v/>
      </c>
      <c r="G236" s="29">
        <f>IF(A236&gt;=Inputs!$B$32,$F$764,MIN(IF(Inputs!$B$28="",1E+15,Inputs!$B$28),(1-Inputs!$B$26)*IF(ROW()-4-Inputs!$B$27&gt;=1,INDEX($F$5:$F$764,ROW()-4-Inputs!$B$27),0)))</f>
        <v/>
      </c>
      <c r="H236" s="29">
        <f>G236-G235</f>
        <v/>
      </c>
      <c r="I236" s="29">
        <f>IF(A236=Inputs!$B$32,$F$764,0)</f>
        <v/>
      </c>
      <c r="J236" s="29">
        <f>CHOOSE(Inputs!$B$37,E236,H236,I236)</f>
        <v/>
      </c>
      <c r="K236" s="29">
        <f>K235+J236-D236</f>
        <v/>
      </c>
      <c r="L236" s="29">
        <f>L235+E236-D236</f>
        <v/>
      </c>
      <c r="M236" s="29">
        <f>M235+H236-D236</f>
        <v/>
      </c>
      <c r="N236" s="29">
        <f>N235+I236-D236</f>
        <v/>
      </c>
      <c r="O236" s="29">
        <f>IF(MONTH(A236)&lt;&gt;MONTH(A235),K236,MIN(O235,K236))</f>
        <v/>
      </c>
      <c r="P236" s="29">
        <f>IF(MONTH(A236)&lt;&gt;MONTH(A235),L236,MIN(P235,L236))</f>
        <v/>
      </c>
      <c r="Q236" s="29">
        <f>IF(MONTH(A236)&lt;&gt;MONTH(A235),M236,MIN(Q235,M236))</f>
        <v/>
      </c>
      <c r="R236" s="29">
        <f>IF(MONTH(A236)&lt;&gt;MONTH(A235),N236,MIN(R235,N236))</f>
        <v/>
      </c>
    </row>
    <row r="237">
      <c r="A237" s="27">
        <f>A236+1</f>
        <v/>
      </c>
      <c r="B237" s="28">
        <f>Inputs!$B$9*(IF(AND((A237-Inputs!$B$8)&gt;=0,(A237-Inputs!$B$8)&lt;=13),Inputs!$B$16/14,0)+IF(AND((A237-Inputs!$B$8)&gt;=14,(A237-Inputs!$B$8)&lt;=Inputs!$B$35-15),Inputs!$B$18/MAX(1,Inputs!$B$35-28),0)+IF(AND((A237-Inputs!$B$8)&gt;=Inputs!$B$35-14,(A237-Inputs!$B$8)&lt;=Inputs!$B$35-1,(A237-Inputs!$B$8)&gt;=14),Inputs!$B$17/14,0))</f>
        <v/>
      </c>
      <c r="C237" s="29">
        <f>B237*Inputs!$B$10</f>
        <v/>
      </c>
      <c r="D237" s="29">
        <f>SUMIFS(Outflows!$C$5:$C$64,Outflows!$A$5:$A$64,A237)</f>
        <v/>
      </c>
      <c r="E237" s="29">
        <f>IF(ROW()-4-Inputs!$B$24&gt;=1,INDEX($C$5:$C$764,ROW()-4-Inputs!$B$24),0)</f>
        <v/>
      </c>
      <c r="F237" s="29">
        <f>F236+C237</f>
        <v/>
      </c>
      <c r="G237" s="29">
        <f>IF(A237&gt;=Inputs!$B$32,$F$764,MIN(IF(Inputs!$B$28="",1E+15,Inputs!$B$28),(1-Inputs!$B$26)*IF(ROW()-4-Inputs!$B$27&gt;=1,INDEX($F$5:$F$764,ROW()-4-Inputs!$B$27),0)))</f>
        <v/>
      </c>
      <c r="H237" s="29">
        <f>G237-G236</f>
        <v/>
      </c>
      <c r="I237" s="29">
        <f>IF(A237=Inputs!$B$32,$F$764,0)</f>
        <v/>
      </c>
      <c r="J237" s="29">
        <f>CHOOSE(Inputs!$B$37,E237,H237,I237)</f>
        <v/>
      </c>
      <c r="K237" s="29">
        <f>K236+J237-D237</f>
        <v/>
      </c>
      <c r="L237" s="29">
        <f>L236+E237-D237</f>
        <v/>
      </c>
      <c r="M237" s="29">
        <f>M236+H237-D237</f>
        <v/>
      </c>
      <c r="N237" s="29">
        <f>N236+I237-D237</f>
        <v/>
      </c>
      <c r="O237" s="29">
        <f>IF(MONTH(A237)&lt;&gt;MONTH(A236),K237,MIN(O236,K237))</f>
        <v/>
      </c>
      <c r="P237" s="29">
        <f>IF(MONTH(A237)&lt;&gt;MONTH(A236),L237,MIN(P236,L237))</f>
        <v/>
      </c>
      <c r="Q237" s="29">
        <f>IF(MONTH(A237)&lt;&gt;MONTH(A236),M237,MIN(Q236,M237))</f>
        <v/>
      </c>
      <c r="R237" s="29">
        <f>IF(MONTH(A237)&lt;&gt;MONTH(A236),N237,MIN(R236,N237))</f>
        <v/>
      </c>
    </row>
    <row r="238">
      <c r="A238" s="27">
        <f>A237+1</f>
        <v/>
      </c>
      <c r="B238" s="28">
        <f>Inputs!$B$9*(IF(AND((A238-Inputs!$B$8)&gt;=0,(A238-Inputs!$B$8)&lt;=13),Inputs!$B$16/14,0)+IF(AND((A238-Inputs!$B$8)&gt;=14,(A238-Inputs!$B$8)&lt;=Inputs!$B$35-15),Inputs!$B$18/MAX(1,Inputs!$B$35-28),0)+IF(AND((A238-Inputs!$B$8)&gt;=Inputs!$B$35-14,(A238-Inputs!$B$8)&lt;=Inputs!$B$35-1,(A238-Inputs!$B$8)&gt;=14),Inputs!$B$17/14,0))</f>
        <v/>
      </c>
      <c r="C238" s="29">
        <f>B238*Inputs!$B$10</f>
        <v/>
      </c>
      <c r="D238" s="29">
        <f>SUMIFS(Outflows!$C$5:$C$64,Outflows!$A$5:$A$64,A238)</f>
        <v/>
      </c>
      <c r="E238" s="29">
        <f>IF(ROW()-4-Inputs!$B$24&gt;=1,INDEX($C$5:$C$764,ROW()-4-Inputs!$B$24),0)</f>
        <v/>
      </c>
      <c r="F238" s="29">
        <f>F237+C238</f>
        <v/>
      </c>
      <c r="G238" s="29">
        <f>IF(A238&gt;=Inputs!$B$32,$F$764,MIN(IF(Inputs!$B$28="",1E+15,Inputs!$B$28),(1-Inputs!$B$26)*IF(ROW()-4-Inputs!$B$27&gt;=1,INDEX($F$5:$F$764,ROW()-4-Inputs!$B$27),0)))</f>
        <v/>
      </c>
      <c r="H238" s="29">
        <f>G238-G237</f>
        <v/>
      </c>
      <c r="I238" s="29">
        <f>IF(A238=Inputs!$B$32,$F$764,0)</f>
        <v/>
      </c>
      <c r="J238" s="29">
        <f>CHOOSE(Inputs!$B$37,E238,H238,I238)</f>
        <v/>
      </c>
      <c r="K238" s="29">
        <f>K237+J238-D238</f>
        <v/>
      </c>
      <c r="L238" s="29">
        <f>L237+E238-D238</f>
        <v/>
      </c>
      <c r="M238" s="29">
        <f>M237+H238-D238</f>
        <v/>
      </c>
      <c r="N238" s="29">
        <f>N237+I238-D238</f>
        <v/>
      </c>
      <c r="O238" s="29">
        <f>IF(MONTH(A238)&lt;&gt;MONTH(A237),K238,MIN(O237,K238))</f>
        <v/>
      </c>
      <c r="P238" s="29">
        <f>IF(MONTH(A238)&lt;&gt;MONTH(A237),L238,MIN(P237,L238))</f>
        <v/>
      </c>
      <c r="Q238" s="29">
        <f>IF(MONTH(A238)&lt;&gt;MONTH(A237),M238,MIN(Q237,M238))</f>
        <v/>
      </c>
      <c r="R238" s="29">
        <f>IF(MONTH(A238)&lt;&gt;MONTH(A237),N238,MIN(R237,N238))</f>
        <v/>
      </c>
    </row>
    <row r="239">
      <c r="A239" s="27">
        <f>A238+1</f>
        <v/>
      </c>
      <c r="B239" s="28">
        <f>Inputs!$B$9*(IF(AND((A239-Inputs!$B$8)&gt;=0,(A239-Inputs!$B$8)&lt;=13),Inputs!$B$16/14,0)+IF(AND((A239-Inputs!$B$8)&gt;=14,(A239-Inputs!$B$8)&lt;=Inputs!$B$35-15),Inputs!$B$18/MAX(1,Inputs!$B$35-28),0)+IF(AND((A239-Inputs!$B$8)&gt;=Inputs!$B$35-14,(A239-Inputs!$B$8)&lt;=Inputs!$B$35-1,(A239-Inputs!$B$8)&gt;=14),Inputs!$B$17/14,0))</f>
        <v/>
      </c>
      <c r="C239" s="29">
        <f>B239*Inputs!$B$10</f>
        <v/>
      </c>
      <c r="D239" s="29">
        <f>SUMIFS(Outflows!$C$5:$C$64,Outflows!$A$5:$A$64,A239)</f>
        <v/>
      </c>
      <c r="E239" s="29">
        <f>IF(ROW()-4-Inputs!$B$24&gt;=1,INDEX($C$5:$C$764,ROW()-4-Inputs!$B$24),0)</f>
        <v/>
      </c>
      <c r="F239" s="29">
        <f>F238+C239</f>
        <v/>
      </c>
      <c r="G239" s="29">
        <f>IF(A239&gt;=Inputs!$B$32,$F$764,MIN(IF(Inputs!$B$28="",1E+15,Inputs!$B$28),(1-Inputs!$B$26)*IF(ROW()-4-Inputs!$B$27&gt;=1,INDEX($F$5:$F$764,ROW()-4-Inputs!$B$27),0)))</f>
        <v/>
      </c>
      <c r="H239" s="29">
        <f>G239-G238</f>
        <v/>
      </c>
      <c r="I239" s="29">
        <f>IF(A239=Inputs!$B$32,$F$764,0)</f>
        <v/>
      </c>
      <c r="J239" s="29">
        <f>CHOOSE(Inputs!$B$37,E239,H239,I239)</f>
        <v/>
      </c>
      <c r="K239" s="29">
        <f>K238+J239-D239</f>
        <v/>
      </c>
      <c r="L239" s="29">
        <f>L238+E239-D239</f>
        <v/>
      </c>
      <c r="M239" s="29">
        <f>M238+H239-D239</f>
        <v/>
      </c>
      <c r="N239" s="29">
        <f>N238+I239-D239</f>
        <v/>
      </c>
      <c r="O239" s="29">
        <f>IF(MONTH(A239)&lt;&gt;MONTH(A238),K239,MIN(O238,K239))</f>
        <v/>
      </c>
      <c r="P239" s="29">
        <f>IF(MONTH(A239)&lt;&gt;MONTH(A238),L239,MIN(P238,L239))</f>
        <v/>
      </c>
      <c r="Q239" s="29">
        <f>IF(MONTH(A239)&lt;&gt;MONTH(A238),M239,MIN(Q238,M239))</f>
        <v/>
      </c>
      <c r="R239" s="29">
        <f>IF(MONTH(A239)&lt;&gt;MONTH(A238),N239,MIN(R238,N239))</f>
        <v/>
      </c>
    </row>
    <row r="240">
      <c r="A240" s="27">
        <f>A239+1</f>
        <v/>
      </c>
      <c r="B240" s="28">
        <f>Inputs!$B$9*(IF(AND((A240-Inputs!$B$8)&gt;=0,(A240-Inputs!$B$8)&lt;=13),Inputs!$B$16/14,0)+IF(AND((A240-Inputs!$B$8)&gt;=14,(A240-Inputs!$B$8)&lt;=Inputs!$B$35-15),Inputs!$B$18/MAX(1,Inputs!$B$35-28),0)+IF(AND((A240-Inputs!$B$8)&gt;=Inputs!$B$35-14,(A240-Inputs!$B$8)&lt;=Inputs!$B$35-1,(A240-Inputs!$B$8)&gt;=14),Inputs!$B$17/14,0))</f>
        <v/>
      </c>
      <c r="C240" s="29">
        <f>B240*Inputs!$B$10</f>
        <v/>
      </c>
      <c r="D240" s="29">
        <f>SUMIFS(Outflows!$C$5:$C$64,Outflows!$A$5:$A$64,A240)</f>
        <v/>
      </c>
      <c r="E240" s="29">
        <f>IF(ROW()-4-Inputs!$B$24&gt;=1,INDEX($C$5:$C$764,ROW()-4-Inputs!$B$24),0)</f>
        <v/>
      </c>
      <c r="F240" s="29">
        <f>F239+C240</f>
        <v/>
      </c>
      <c r="G240" s="29">
        <f>IF(A240&gt;=Inputs!$B$32,$F$764,MIN(IF(Inputs!$B$28="",1E+15,Inputs!$B$28),(1-Inputs!$B$26)*IF(ROW()-4-Inputs!$B$27&gt;=1,INDEX($F$5:$F$764,ROW()-4-Inputs!$B$27),0)))</f>
        <v/>
      </c>
      <c r="H240" s="29">
        <f>G240-G239</f>
        <v/>
      </c>
      <c r="I240" s="29">
        <f>IF(A240=Inputs!$B$32,$F$764,0)</f>
        <v/>
      </c>
      <c r="J240" s="29">
        <f>CHOOSE(Inputs!$B$37,E240,H240,I240)</f>
        <v/>
      </c>
      <c r="K240" s="29">
        <f>K239+J240-D240</f>
        <v/>
      </c>
      <c r="L240" s="29">
        <f>L239+E240-D240</f>
        <v/>
      </c>
      <c r="M240" s="29">
        <f>M239+H240-D240</f>
        <v/>
      </c>
      <c r="N240" s="29">
        <f>N239+I240-D240</f>
        <v/>
      </c>
      <c r="O240" s="29">
        <f>IF(MONTH(A240)&lt;&gt;MONTH(A239),K240,MIN(O239,K240))</f>
        <v/>
      </c>
      <c r="P240" s="29">
        <f>IF(MONTH(A240)&lt;&gt;MONTH(A239),L240,MIN(P239,L240))</f>
        <v/>
      </c>
      <c r="Q240" s="29">
        <f>IF(MONTH(A240)&lt;&gt;MONTH(A239),M240,MIN(Q239,M240))</f>
        <v/>
      </c>
      <c r="R240" s="29">
        <f>IF(MONTH(A240)&lt;&gt;MONTH(A239),N240,MIN(R239,N240))</f>
        <v/>
      </c>
    </row>
    <row r="241">
      <c r="A241" s="27">
        <f>A240+1</f>
        <v/>
      </c>
      <c r="B241" s="28">
        <f>Inputs!$B$9*(IF(AND((A241-Inputs!$B$8)&gt;=0,(A241-Inputs!$B$8)&lt;=13),Inputs!$B$16/14,0)+IF(AND((A241-Inputs!$B$8)&gt;=14,(A241-Inputs!$B$8)&lt;=Inputs!$B$35-15),Inputs!$B$18/MAX(1,Inputs!$B$35-28),0)+IF(AND((A241-Inputs!$B$8)&gt;=Inputs!$B$35-14,(A241-Inputs!$B$8)&lt;=Inputs!$B$35-1,(A241-Inputs!$B$8)&gt;=14),Inputs!$B$17/14,0))</f>
        <v/>
      </c>
      <c r="C241" s="29">
        <f>B241*Inputs!$B$10</f>
        <v/>
      </c>
      <c r="D241" s="29">
        <f>SUMIFS(Outflows!$C$5:$C$64,Outflows!$A$5:$A$64,A241)</f>
        <v/>
      </c>
      <c r="E241" s="29">
        <f>IF(ROW()-4-Inputs!$B$24&gt;=1,INDEX($C$5:$C$764,ROW()-4-Inputs!$B$24),0)</f>
        <v/>
      </c>
      <c r="F241" s="29">
        <f>F240+C241</f>
        <v/>
      </c>
      <c r="G241" s="29">
        <f>IF(A241&gt;=Inputs!$B$32,$F$764,MIN(IF(Inputs!$B$28="",1E+15,Inputs!$B$28),(1-Inputs!$B$26)*IF(ROW()-4-Inputs!$B$27&gt;=1,INDEX($F$5:$F$764,ROW()-4-Inputs!$B$27),0)))</f>
        <v/>
      </c>
      <c r="H241" s="29">
        <f>G241-G240</f>
        <v/>
      </c>
      <c r="I241" s="29">
        <f>IF(A241=Inputs!$B$32,$F$764,0)</f>
        <v/>
      </c>
      <c r="J241" s="29">
        <f>CHOOSE(Inputs!$B$37,E241,H241,I241)</f>
        <v/>
      </c>
      <c r="K241" s="29">
        <f>K240+J241-D241</f>
        <v/>
      </c>
      <c r="L241" s="29">
        <f>L240+E241-D241</f>
        <v/>
      </c>
      <c r="M241" s="29">
        <f>M240+H241-D241</f>
        <v/>
      </c>
      <c r="N241" s="29">
        <f>N240+I241-D241</f>
        <v/>
      </c>
      <c r="O241" s="29">
        <f>IF(MONTH(A241)&lt;&gt;MONTH(A240),K241,MIN(O240,K241))</f>
        <v/>
      </c>
      <c r="P241" s="29">
        <f>IF(MONTH(A241)&lt;&gt;MONTH(A240),L241,MIN(P240,L241))</f>
        <v/>
      </c>
      <c r="Q241" s="29">
        <f>IF(MONTH(A241)&lt;&gt;MONTH(A240),M241,MIN(Q240,M241))</f>
        <v/>
      </c>
      <c r="R241" s="29">
        <f>IF(MONTH(A241)&lt;&gt;MONTH(A240),N241,MIN(R240,N241))</f>
        <v/>
      </c>
    </row>
    <row r="242">
      <c r="A242" s="27">
        <f>A241+1</f>
        <v/>
      </c>
      <c r="B242" s="28">
        <f>Inputs!$B$9*(IF(AND((A242-Inputs!$B$8)&gt;=0,(A242-Inputs!$B$8)&lt;=13),Inputs!$B$16/14,0)+IF(AND((A242-Inputs!$B$8)&gt;=14,(A242-Inputs!$B$8)&lt;=Inputs!$B$35-15),Inputs!$B$18/MAX(1,Inputs!$B$35-28),0)+IF(AND((A242-Inputs!$B$8)&gt;=Inputs!$B$35-14,(A242-Inputs!$B$8)&lt;=Inputs!$B$35-1,(A242-Inputs!$B$8)&gt;=14),Inputs!$B$17/14,0))</f>
        <v/>
      </c>
      <c r="C242" s="29">
        <f>B242*Inputs!$B$10</f>
        <v/>
      </c>
      <c r="D242" s="29">
        <f>SUMIFS(Outflows!$C$5:$C$64,Outflows!$A$5:$A$64,A242)</f>
        <v/>
      </c>
      <c r="E242" s="29">
        <f>IF(ROW()-4-Inputs!$B$24&gt;=1,INDEX($C$5:$C$764,ROW()-4-Inputs!$B$24),0)</f>
        <v/>
      </c>
      <c r="F242" s="29">
        <f>F241+C242</f>
        <v/>
      </c>
      <c r="G242" s="29">
        <f>IF(A242&gt;=Inputs!$B$32,$F$764,MIN(IF(Inputs!$B$28="",1E+15,Inputs!$B$28),(1-Inputs!$B$26)*IF(ROW()-4-Inputs!$B$27&gt;=1,INDEX($F$5:$F$764,ROW()-4-Inputs!$B$27),0)))</f>
        <v/>
      </c>
      <c r="H242" s="29">
        <f>G242-G241</f>
        <v/>
      </c>
      <c r="I242" s="29">
        <f>IF(A242=Inputs!$B$32,$F$764,0)</f>
        <v/>
      </c>
      <c r="J242" s="29">
        <f>CHOOSE(Inputs!$B$37,E242,H242,I242)</f>
        <v/>
      </c>
      <c r="K242" s="29">
        <f>K241+J242-D242</f>
        <v/>
      </c>
      <c r="L242" s="29">
        <f>L241+E242-D242</f>
        <v/>
      </c>
      <c r="M242" s="29">
        <f>M241+H242-D242</f>
        <v/>
      </c>
      <c r="N242" s="29">
        <f>N241+I242-D242</f>
        <v/>
      </c>
      <c r="O242" s="29">
        <f>IF(MONTH(A242)&lt;&gt;MONTH(A241),K242,MIN(O241,K242))</f>
        <v/>
      </c>
      <c r="P242" s="29">
        <f>IF(MONTH(A242)&lt;&gt;MONTH(A241),L242,MIN(P241,L242))</f>
        <v/>
      </c>
      <c r="Q242" s="29">
        <f>IF(MONTH(A242)&lt;&gt;MONTH(A241),M242,MIN(Q241,M242))</f>
        <v/>
      </c>
      <c r="R242" s="29">
        <f>IF(MONTH(A242)&lt;&gt;MONTH(A241),N242,MIN(R241,N242))</f>
        <v/>
      </c>
    </row>
    <row r="243">
      <c r="A243" s="27">
        <f>A242+1</f>
        <v/>
      </c>
      <c r="B243" s="28">
        <f>Inputs!$B$9*(IF(AND((A243-Inputs!$B$8)&gt;=0,(A243-Inputs!$B$8)&lt;=13),Inputs!$B$16/14,0)+IF(AND((A243-Inputs!$B$8)&gt;=14,(A243-Inputs!$B$8)&lt;=Inputs!$B$35-15),Inputs!$B$18/MAX(1,Inputs!$B$35-28),0)+IF(AND((A243-Inputs!$B$8)&gt;=Inputs!$B$35-14,(A243-Inputs!$B$8)&lt;=Inputs!$B$35-1,(A243-Inputs!$B$8)&gt;=14),Inputs!$B$17/14,0))</f>
        <v/>
      </c>
      <c r="C243" s="29">
        <f>B243*Inputs!$B$10</f>
        <v/>
      </c>
      <c r="D243" s="29">
        <f>SUMIFS(Outflows!$C$5:$C$64,Outflows!$A$5:$A$64,A243)</f>
        <v/>
      </c>
      <c r="E243" s="29">
        <f>IF(ROW()-4-Inputs!$B$24&gt;=1,INDEX($C$5:$C$764,ROW()-4-Inputs!$B$24),0)</f>
        <v/>
      </c>
      <c r="F243" s="29">
        <f>F242+C243</f>
        <v/>
      </c>
      <c r="G243" s="29">
        <f>IF(A243&gt;=Inputs!$B$32,$F$764,MIN(IF(Inputs!$B$28="",1E+15,Inputs!$B$28),(1-Inputs!$B$26)*IF(ROW()-4-Inputs!$B$27&gt;=1,INDEX($F$5:$F$764,ROW()-4-Inputs!$B$27),0)))</f>
        <v/>
      </c>
      <c r="H243" s="29">
        <f>G243-G242</f>
        <v/>
      </c>
      <c r="I243" s="29">
        <f>IF(A243=Inputs!$B$32,$F$764,0)</f>
        <v/>
      </c>
      <c r="J243" s="29">
        <f>CHOOSE(Inputs!$B$37,E243,H243,I243)</f>
        <v/>
      </c>
      <c r="K243" s="29">
        <f>K242+J243-D243</f>
        <v/>
      </c>
      <c r="L243" s="29">
        <f>L242+E243-D243</f>
        <v/>
      </c>
      <c r="M243" s="29">
        <f>M242+H243-D243</f>
        <v/>
      </c>
      <c r="N243" s="29">
        <f>N242+I243-D243</f>
        <v/>
      </c>
      <c r="O243" s="29">
        <f>IF(MONTH(A243)&lt;&gt;MONTH(A242),K243,MIN(O242,K243))</f>
        <v/>
      </c>
      <c r="P243" s="29">
        <f>IF(MONTH(A243)&lt;&gt;MONTH(A242),L243,MIN(P242,L243))</f>
        <v/>
      </c>
      <c r="Q243" s="29">
        <f>IF(MONTH(A243)&lt;&gt;MONTH(A242),M243,MIN(Q242,M243))</f>
        <v/>
      </c>
      <c r="R243" s="29">
        <f>IF(MONTH(A243)&lt;&gt;MONTH(A242),N243,MIN(R242,N243))</f>
        <v/>
      </c>
    </row>
    <row r="244">
      <c r="A244" s="27">
        <f>A243+1</f>
        <v/>
      </c>
      <c r="B244" s="28">
        <f>Inputs!$B$9*(IF(AND((A244-Inputs!$B$8)&gt;=0,(A244-Inputs!$B$8)&lt;=13),Inputs!$B$16/14,0)+IF(AND((A244-Inputs!$B$8)&gt;=14,(A244-Inputs!$B$8)&lt;=Inputs!$B$35-15),Inputs!$B$18/MAX(1,Inputs!$B$35-28),0)+IF(AND((A244-Inputs!$B$8)&gt;=Inputs!$B$35-14,(A244-Inputs!$B$8)&lt;=Inputs!$B$35-1,(A244-Inputs!$B$8)&gt;=14),Inputs!$B$17/14,0))</f>
        <v/>
      </c>
      <c r="C244" s="29">
        <f>B244*Inputs!$B$10</f>
        <v/>
      </c>
      <c r="D244" s="29">
        <f>SUMIFS(Outflows!$C$5:$C$64,Outflows!$A$5:$A$64,A244)</f>
        <v/>
      </c>
      <c r="E244" s="29">
        <f>IF(ROW()-4-Inputs!$B$24&gt;=1,INDEX($C$5:$C$764,ROW()-4-Inputs!$B$24),0)</f>
        <v/>
      </c>
      <c r="F244" s="29">
        <f>F243+C244</f>
        <v/>
      </c>
      <c r="G244" s="29">
        <f>IF(A244&gt;=Inputs!$B$32,$F$764,MIN(IF(Inputs!$B$28="",1E+15,Inputs!$B$28),(1-Inputs!$B$26)*IF(ROW()-4-Inputs!$B$27&gt;=1,INDEX($F$5:$F$764,ROW()-4-Inputs!$B$27),0)))</f>
        <v/>
      </c>
      <c r="H244" s="29">
        <f>G244-G243</f>
        <v/>
      </c>
      <c r="I244" s="29">
        <f>IF(A244=Inputs!$B$32,$F$764,0)</f>
        <v/>
      </c>
      <c r="J244" s="29">
        <f>CHOOSE(Inputs!$B$37,E244,H244,I244)</f>
        <v/>
      </c>
      <c r="K244" s="29">
        <f>K243+J244-D244</f>
        <v/>
      </c>
      <c r="L244" s="29">
        <f>L243+E244-D244</f>
        <v/>
      </c>
      <c r="M244" s="29">
        <f>M243+H244-D244</f>
        <v/>
      </c>
      <c r="N244" s="29">
        <f>N243+I244-D244</f>
        <v/>
      </c>
      <c r="O244" s="29">
        <f>IF(MONTH(A244)&lt;&gt;MONTH(A243),K244,MIN(O243,K244))</f>
        <v/>
      </c>
      <c r="P244" s="29">
        <f>IF(MONTH(A244)&lt;&gt;MONTH(A243),L244,MIN(P243,L244))</f>
        <v/>
      </c>
      <c r="Q244" s="29">
        <f>IF(MONTH(A244)&lt;&gt;MONTH(A243),M244,MIN(Q243,M244))</f>
        <v/>
      </c>
      <c r="R244" s="29">
        <f>IF(MONTH(A244)&lt;&gt;MONTH(A243),N244,MIN(R243,N244))</f>
        <v/>
      </c>
    </row>
    <row r="245">
      <c r="A245" s="27">
        <f>A244+1</f>
        <v/>
      </c>
      <c r="B245" s="28">
        <f>Inputs!$B$9*(IF(AND((A245-Inputs!$B$8)&gt;=0,(A245-Inputs!$B$8)&lt;=13),Inputs!$B$16/14,0)+IF(AND((A245-Inputs!$B$8)&gt;=14,(A245-Inputs!$B$8)&lt;=Inputs!$B$35-15),Inputs!$B$18/MAX(1,Inputs!$B$35-28),0)+IF(AND((A245-Inputs!$B$8)&gt;=Inputs!$B$35-14,(A245-Inputs!$B$8)&lt;=Inputs!$B$35-1,(A245-Inputs!$B$8)&gt;=14),Inputs!$B$17/14,0))</f>
        <v/>
      </c>
      <c r="C245" s="29">
        <f>B245*Inputs!$B$10</f>
        <v/>
      </c>
      <c r="D245" s="29">
        <f>SUMIFS(Outflows!$C$5:$C$64,Outflows!$A$5:$A$64,A245)</f>
        <v/>
      </c>
      <c r="E245" s="29">
        <f>IF(ROW()-4-Inputs!$B$24&gt;=1,INDEX($C$5:$C$764,ROW()-4-Inputs!$B$24),0)</f>
        <v/>
      </c>
      <c r="F245" s="29">
        <f>F244+C245</f>
        <v/>
      </c>
      <c r="G245" s="29">
        <f>IF(A245&gt;=Inputs!$B$32,$F$764,MIN(IF(Inputs!$B$28="",1E+15,Inputs!$B$28),(1-Inputs!$B$26)*IF(ROW()-4-Inputs!$B$27&gt;=1,INDEX($F$5:$F$764,ROW()-4-Inputs!$B$27),0)))</f>
        <v/>
      </c>
      <c r="H245" s="29">
        <f>G245-G244</f>
        <v/>
      </c>
      <c r="I245" s="29">
        <f>IF(A245=Inputs!$B$32,$F$764,0)</f>
        <v/>
      </c>
      <c r="J245" s="29">
        <f>CHOOSE(Inputs!$B$37,E245,H245,I245)</f>
        <v/>
      </c>
      <c r="K245" s="29">
        <f>K244+J245-D245</f>
        <v/>
      </c>
      <c r="L245" s="29">
        <f>L244+E245-D245</f>
        <v/>
      </c>
      <c r="M245" s="29">
        <f>M244+H245-D245</f>
        <v/>
      </c>
      <c r="N245" s="29">
        <f>N244+I245-D245</f>
        <v/>
      </c>
      <c r="O245" s="29">
        <f>IF(MONTH(A245)&lt;&gt;MONTH(A244),K245,MIN(O244,K245))</f>
        <v/>
      </c>
      <c r="P245" s="29">
        <f>IF(MONTH(A245)&lt;&gt;MONTH(A244),L245,MIN(P244,L245))</f>
        <v/>
      </c>
      <c r="Q245" s="29">
        <f>IF(MONTH(A245)&lt;&gt;MONTH(A244),M245,MIN(Q244,M245))</f>
        <v/>
      </c>
      <c r="R245" s="29">
        <f>IF(MONTH(A245)&lt;&gt;MONTH(A244),N245,MIN(R244,N245))</f>
        <v/>
      </c>
    </row>
    <row r="246">
      <c r="A246" s="27">
        <f>A245+1</f>
        <v/>
      </c>
      <c r="B246" s="28">
        <f>Inputs!$B$9*(IF(AND((A246-Inputs!$B$8)&gt;=0,(A246-Inputs!$B$8)&lt;=13),Inputs!$B$16/14,0)+IF(AND((A246-Inputs!$B$8)&gt;=14,(A246-Inputs!$B$8)&lt;=Inputs!$B$35-15),Inputs!$B$18/MAX(1,Inputs!$B$35-28),0)+IF(AND((A246-Inputs!$B$8)&gt;=Inputs!$B$35-14,(A246-Inputs!$B$8)&lt;=Inputs!$B$35-1,(A246-Inputs!$B$8)&gt;=14),Inputs!$B$17/14,0))</f>
        <v/>
      </c>
      <c r="C246" s="29">
        <f>B246*Inputs!$B$10</f>
        <v/>
      </c>
      <c r="D246" s="29">
        <f>SUMIFS(Outflows!$C$5:$C$64,Outflows!$A$5:$A$64,A246)</f>
        <v/>
      </c>
      <c r="E246" s="29">
        <f>IF(ROW()-4-Inputs!$B$24&gt;=1,INDEX($C$5:$C$764,ROW()-4-Inputs!$B$24),0)</f>
        <v/>
      </c>
      <c r="F246" s="29">
        <f>F245+C246</f>
        <v/>
      </c>
      <c r="G246" s="29">
        <f>IF(A246&gt;=Inputs!$B$32,$F$764,MIN(IF(Inputs!$B$28="",1E+15,Inputs!$B$28),(1-Inputs!$B$26)*IF(ROW()-4-Inputs!$B$27&gt;=1,INDEX($F$5:$F$764,ROW()-4-Inputs!$B$27),0)))</f>
        <v/>
      </c>
      <c r="H246" s="29">
        <f>G246-G245</f>
        <v/>
      </c>
      <c r="I246" s="29">
        <f>IF(A246=Inputs!$B$32,$F$764,0)</f>
        <v/>
      </c>
      <c r="J246" s="29">
        <f>CHOOSE(Inputs!$B$37,E246,H246,I246)</f>
        <v/>
      </c>
      <c r="K246" s="29">
        <f>K245+J246-D246</f>
        <v/>
      </c>
      <c r="L246" s="29">
        <f>L245+E246-D246</f>
        <v/>
      </c>
      <c r="M246" s="29">
        <f>M245+H246-D246</f>
        <v/>
      </c>
      <c r="N246" s="29">
        <f>N245+I246-D246</f>
        <v/>
      </c>
      <c r="O246" s="29">
        <f>IF(MONTH(A246)&lt;&gt;MONTH(A245),K246,MIN(O245,K246))</f>
        <v/>
      </c>
      <c r="P246" s="29">
        <f>IF(MONTH(A246)&lt;&gt;MONTH(A245),L246,MIN(P245,L246))</f>
        <v/>
      </c>
      <c r="Q246" s="29">
        <f>IF(MONTH(A246)&lt;&gt;MONTH(A245),M246,MIN(Q245,M246))</f>
        <v/>
      </c>
      <c r="R246" s="29">
        <f>IF(MONTH(A246)&lt;&gt;MONTH(A245),N246,MIN(R245,N246))</f>
        <v/>
      </c>
    </row>
    <row r="247">
      <c r="A247" s="27">
        <f>A246+1</f>
        <v/>
      </c>
      <c r="B247" s="28">
        <f>Inputs!$B$9*(IF(AND((A247-Inputs!$B$8)&gt;=0,(A247-Inputs!$B$8)&lt;=13),Inputs!$B$16/14,0)+IF(AND((A247-Inputs!$B$8)&gt;=14,(A247-Inputs!$B$8)&lt;=Inputs!$B$35-15),Inputs!$B$18/MAX(1,Inputs!$B$35-28),0)+IF(AND((A247-Inputs!$B$8)&gt;=Inputs!$B$35-14,(A247-Inputs!$B$8)&lt;=Inputs!$B$35-1,(A247-Inputs!$B$8)&gt;=14),Inputs!$B$17/14,0))</f>
        <v/>
      </c>
      <c r="C247" s="29">
        <f>B247*Inputs!$B$10</f>
        <v/>
      </c>
      <c r="D247" s="29">
        <f>SUMIFS(Outflows!$C$5:$C$64,Outflows!$A$5:$A$64,A247)</f>
        <v/>
      </c>
      <c r="E247" s="29">
        <f>IF(ROW()-4-Inputs!$B$24&gt;=1,INDEX($C$5:$C$764,ROW()-4-Inputs!$B$24),0)</f>
        <v/>
      </c>
      <c r="F247" s="29">
        <f>F246+C247</f>
        <v/>
      </c>
      <c r="G247" s="29">
        <f>IF(A247&gt;=Inputs!$B$32,$F$764,MIN(IF(Inputs!$B$28="",1E+15,Inputs!$B$28),(1-Inputs!$B$26)*IF(ROW()-4-Inputs!$B$27&gt;=1,INDEX($F$5:$F$764,ROW()-4-Inputs!$B$27),0)))</f>
        <v/>
      </c>
      <c r="H247" s="29">
        <f>G247-G246</f>
        <v/>
      </c>
      <c r="I247" s="29">
        <f>IF(A247=Inputs!$B$32,$F$764,0)</f>
        <v/>
      </c>
      <c r="J247" s="29">
        <f>CHOOSE(Inputs!$B$37,E247,H247,I247)</f>
        <v/>
      </c>
      <c r="K247" s="29">
        <f>K246+J247-D247</f>
        <v/>
      </c>
      <c r="L247" s="29">
        <f>L246+E247-D247</f>
        <v/>
      </c>
      <c r="M247" s="29">
        <f>M246+H247-D247</f>
        <v/>
      </c>
      <c r="N247" s="29">
        <f>N246+I247-D247</f>
        <v/>
      </c>
      <c r="O247" s="29">
        <f>IF(MONTH(A247)&lt;&gt;MONTH(A246),K247,MIN(O246,K247))</f>
        <v/>
      </c>
      <c r="P247" s="29">
        <f>IF(MONTH(A247)&lt;&gt;MONTH(A246),L247,MIN(P246,L247))</f>
        <v/>
      </c>
      <c r="Q247" s="29">
        <f>IF(MONTH(A247)&lt;&gt;MONTH(A246),M247,MIN(Q246,M247))</f>
        <v/>
      </c>
      <c r="R247" s="29">
        <f>IF(MONTH(A247)&lt;&gt;MONTH(A246),N247,MIN(R246,N247))</f>
        <v/>
      </c>
    </row>
    <row r="248">
      <c r="A248" s="27">
        <f>A247+1</f>
        <v/>
      </c>
      <c r="B248" s="28">
        <f>Inputs!$B$9*(IF(AND((A248-Inputs!$B$8)&gt;=0,(A248-Inputs!$B$8)&lt;=13),Inputs!$B$16/14,0)+IF(AND((A248-Inputs!$B$8)&gt;=14,(A248-Inputs!$B$8)&lt;=Inputs!$B$35-15),Inputs!$B$18/MAX(1,Inputs!$B$35-28),0)+IF(AND((A248-Inputs!$B$8)&gt;=Inputs!$B$35-14,(A248-Inputs!$B$8)&lt;=Inputs!$B$35-1,(A248-Inputs!$B$8)&gt;=14),Inputs!$B$17/14,0))</f>
        <v/>
      </c>
      <c r="C248" s="29">
        <f>B248*Inputs!$B$10</f>
        <v/>
      </c>
      <c r="D248" s="29">
        <f>SUMIFS(Outflows!$C$5:$C$64,Outflows!$A$5:$A$64,A248)</f>
        <v/>
      </c>
      <c r="E248" s="29">
        <f>IF(ROW()-4-Inputs!$B$24&gt;=1,INDEX($C$5:$C$764,ROW()-4-Inputs!$B$24),0)</f>
        <v/>
      </c>
      <c r="F248" s="29">
        <f>F247+C248</f>
        <v/>
      </c>
      <c r="G248" s="29">
        <f>IF(A248&gt;=Inputs!$B$32,$F$764,MIN(IF(Inputs!$B$28="",1E+15,Inputs!$B$28),(1-Inputs!$B$26)*IF(ROW()-4-Inputs!$B$27&gt;=1,INDEX($F$5:$F$764,ROW()-4-Inputs!$B$27),0)))</f>
        <v/>
      </c>
      <c r="H248" s="29">
        <f>G248-G247</f>
        <v/>
      </c>
      <c r="I248" s="29">
        <f>IF(A248=Inputs!$B$32,$F$764,0)</f>
        <v/>
      </c>
      <c r="J248" s="29">
        <f>CHOOSE(Inputs!$B$37,E248,H248,I248)</f>
        <v/>
      </c>
      <c r="K248" s="29">
        <f>K247+J248-D248</f>
        <v/>
      </c>
      <c r="L248" s="29">
        <f>L247+E248-D248</f>
        <v/>
      </c>
      <c r="M248" s="29">
        <f>M247+H248-D248</f>
        <v/>
      </c>
      <c r="N248" s="29">
        <f>N247+I248-D248</f>
        <v/>
      </c>
      <c r="O248" s="29">
        <f>IF(MONTH(A248)&lt;&gt;MONTH(A247),K248,MIN(O247,K248))</f>
        <v/>
      </c>
      <c r="P248" s="29">
        <f>IF(MONTH(A248)&lt;&gt;MONTH(A247),L248,MIN(P247,L248))</f>
        <v/>
      </c>
      <c r="Q248" s="29">
        <f>IF(MONTH(A248)&lt;&gt;MONTH(A247),M248,MIN(Q247,M248))</f>
        <v/>
      </c>
      <c r="R248" s="29">
        <f>IF(MONTH(A248)&lt;&gt;MONTH(A247),N248,MIN(R247,N248))</f>
        <v/>
      </c>
    </row>
    <row r="249">
      <c r="A249" s="27">
        <f>A248+1</f>
        <v/>
      </c>
      <c r="B249" s="28">
        <f>Inputs!$B$9*(IF(AND((A249-Inputs!$B$8)&gt;=0,(A249-Inputs!$B$8)&lt;=13),Inputs!$B$16/14,0)+IF(AND((A249-Inputs!$B$8)&gt;=14,(A249-Inputs!$B$8)&lt;=Inputs!$B$35-15),Inputs!$B$18/MAX(1,Inputs!$B$35-28),0)+IF(AND((A249-Inputs!$B$8)&gt;=Inputs!$B$35-14,(A249-Inputs!$B$8)&lt;=Inputs!$B$35-1,(A249-Inputs!$B$8)&gt;=14),Inputs!$B$17/14,0))</f>
        <v/>
      </c>
      <c r="C249" s="29">
        <f>B249*Inputs!$B$10</f>
        <v/>
      </c>
      <c r="D249" s="29">
        <f>SUMIFS(Outflows!$C$5:$C$64,Outflows!$A$5:$A$64,A249)</f>
        <v/>
      </c>
      <c r="E249" s="29">
        <f>IF(ROW()-4-Inputs!$B$24&gt;=1,INDEX($C$5:$C$764,ROW()-4-Inputs!$B$24),0)</f>
        <v/>
      </c>
      <c r="F249" s="29">
        <f>F248+C249</f>
        <v/>
      </c>
      <c r="G249" s="29">
        <f>IF(A249&gt;=Inputs!$B$32,$F$764,MIN(IF(Inputs!$B$28="",1E+15,Inputs!$B$28),(1-Inputs!$B$26)*IF(ROW()-4-Inputs!$B$27&gt;=1,INDEX($F$5:$F$764,ROW()-4-Inputs!$B$27),0)))</f>
        <v/>
      </c>
      <c r="H249" s="29">
        <f>G249-G248</f>
        <v/>
      </c>
      <c r="I249" s="29">
        <f>IF(A249=Inputs!$B$32,$F$764,0)</f>
        <v/>
      </c>
      <c r="J249" s="29">
        <f>CHOOSE(Inputs!$B$37,E249,H249,I249)</f>
        <v/>
      </c>
      <c r="K249" s="29">
        <f>K248+J249-D249</f>
        <v/>
      </c>
      <c r="L249" s="29">
        <f>L248+E249-D249</f>
        <v/>
      </c>
      <c r="M249" s="29">
        <f>M248+H249-D249</f>
        <v/>
      </c>
      <c r="N249" s="29">
        <f>N248+I249-D249</f>
        <v/>
      </c>
      <c r="O249" s="29">
        <f>IF(MONTH(A249)&lt;&gt;MONTH(A248),K249,MIN(O248,K249))</f>
        <v/>
      </c>
      <c r="P249" s="29">
        <f>IF(MONTH(A249)&lt;&gt;MONTH(A248),L249,MIN(P248,L249))</f>
        <v/>
      </c>
      <c r="Q249" s="29">
        <f>IF(MONTH(A249)&lt;&gt;MONTH(A248),M249,MIN(Q248,M249))</f>
        <v/>
      </c>
      <c r="R249" s="29">
        <f>IF(MONTH(A249)&lt;&gt;MONTH(A248),N249,MIN(R248,N249))</f>
        <v/>
      </c>
    </row>
    <row r="250">
      <c r="A250" s="27">
        <f>A249+1</f>
        <v/>
      </c>
      <c r="B250" s="28">
        <f>Inputs!$B$9*(IF(AND((A250-Inputs!$B$8)&gt;=0,(A250-Inputs!$B$8)&lt;=13),Inputs!$B$16/14,0)+IF(AND((A250-Inputs!$B$8)&gt;=14,(A250-Inputs!$B$8)&lt;=Inputs!$B$35-15),Inputs!$B$18/MAX(1,Inputs!$B$35-28),0)+IF(AND((A250-Inputs!$B$8)&gt;=Inputs!$B$35-14,(A250-Inputs!$B$8)&lt;=Inputs!$B$35-1,(A250-Inputs!$B$8)&gt;=14),Inputs!$B$17/14,0))</f>
        <v/>
      </c>
      <c r="C250" s="29">
        <f>B250*Inputs!$B$10</f>
        <v/>
      </c>
      <c r="D250" s="29">
        <f>SUMIFS(Outflows!$C$5:$C$64,Outflows!$A$5:$A$64,A250)</f>
        <v/>
      </c>
      <c r="E250" s="29">
        <f>IF(ROW()-4-Inputs!$B$24&gt;=1,INDEX($C$5:$C$764,ROW()-4-Inputs!$B$24),0)</f>
        <v/>
      </c>
      <c r="F250" s="29">
        <f>F249+C250</f>
        <v/>
      </c>
      <c r="G250" s="29">
        <f>IF(A250&gt;=Inputs!$B$32,$F$764,MIN(IF(Inputs!$B$28="",1E+15,Inputs!$B$28),(1-Inputs!$B$26)*IF(ROW()-4-Inputs!$B$27&gt;=1,INDEX($F$5:$F$764,ROW()-4-Inputs!$B$27),0)))</f>
        <v/>
      </c>
      <c r="H250" s="29">
        <f>G250-G249</f>
        <v/>
      </c>
      <c r="I250" s="29">
        <f>IF(A250=Inputs!$B$32,$F$764,0)</f>
        <v/>
      </c>
      <c r="J250" s="29">
        <f>CHOOSE(Inputs!$B$37,E250,H250,I250)</f>
        <v/>
      </c>
      <c r="K250" s="29">
        <f>K249+J250-D250</f>
        <v/>
      </c>
      <c r="L250" s="29">
        <f>L249+E250-D250</f>
        <v/>
      </c>
      <c r="M250" s="29">
        <f>M249+H250-D250</f>
        <v/>
      </c>
      <c r="N250" s="29">
        <f>N249+I250-D250</f>
        <v/>
      </c>
      <c r="O250" s="29">
        <f>IF(MONTH(A250)&lt;&gt;MONTH(A249),K250,MIN(O249,K250))</f>
        <v/>
      </c>
      <c r="P250" s="29">
        <f>IF(MONTH(A250)&lt;&gt;MONTH(A249),L250,MIN(P249,L250))</f>
        <v/>
      </c>
      <c r="Q250" s="29">
        <f>IF(MONTH(A250)&lt;&gt;MONTH(A249),M250,MIN(Q249,M250))</f>
        <v/>
      </c>
      <c r="R250" s="29">
        <f>IF(MONTH(A250)&lt;&gt;MONTH(A249),N250,MIN(R249,N250))</f>
        <v/>
      </c>
    </row>
    <row r="251">
      <c r="A251" s="27">
        <f>A250+1</f>
        <v/>
      </c>
      <c r="B251" s="28">
        <f>Inputs!$B$9*(IF(AND((A251-Inputs!$B$8)&gt;=0,(A251-Inputs!$B$8)&lt;=13),Inputs!$B$16/14,0)+IF(AND((A251-Inputs!$B$8)&gt;=14,(A251-Inputs!$B$8)&lt;=Inputs!$B$35-15),Inputs!$B$18/MAX(1,Inputs!$B$35-28),0)+IF(AND((A251-Inputs!$B$8)&gt;=Inputs!$B$35-14,(A251-Inputs!$B$8)&lt;=Inputs!$B$35-1,(A251-Inputs!$B$8)&gt;=14),Inputs!$B$17/14,0))</f>
        <v/>
      </c>
      <c r="C251" s="29">
        <f>B251*Inputs!$B$10</f>
        <v/>
      </c>
      <c r="D251" s="29">
        <f>SUMIFS(Outflows!$C$5:$C$64,Outflows!$A$5:$A$64,A251)</f>
        <v/>
      </c>
      <c r="E251" s="29">
        <f>IF(ROW()-4-Inputs!$B$24&gt;=1,INDEX($C$5:$C$764,ROW()-4-Inputs!$B$24),0)</f>
        <v/>
      </c>
      <c r="F251" s="29">
        <f>F250+C251</f>
        <v/>
      </c>
      <c r="G251" s="29">
        <f>IF(A251&gt;=Inputs!$B$32,$F$764,MIN(IF(Inputs!$B$28="",1E+15,Inputs!$B$28),(1-Inputs!$B$26)*IF(ROW()-4-Inputs!$B$27&gt;=1,INDEX($F$5:$F$764,ROW()-4-Inputs!$B$27),0)))</f>
        <v/>
      </c>
      <c r="H251" s="29">
        <f>G251-G250</f>
        <v/>
      </c>
      <c r="I251" s="29">
        <f>IF(A251=Inputs!$B$32,$F$764,0)</f>
        <v/>
      </c>
      <c r="J251" s="29">
        <f>CHOOSE(Inputs!$B$37,E251,H251,I251)</f>
        <v/>
      </c>
      <c r="K251" s="29">
        <f>K250+J251-D251</f>
        <v/>
      </c>
      <c r="L251" s="29">
        <f>L250+E251-D251</f>
        <v/>
      </c>
      <c r="M251" s="29">
        <f>M250+H251-D251</f>
        <v/>
      </c>
      <c r="N251" s="29">
        <f>N250+I251-D251</f>
        <v/>
      </c>
      <c r="O251" s="29">
        <f>IF(MONTH(A251)&lt;&gt;MONTH(A250),K251,MIN(O250,K251))</f>
        <v/>
      </c>
      <c r="P251" s="29">
        <f>IF(MONTH(A251)&lt;&gt;MONTH(A250),L251,MIN(P250,L251))</f>
        <v/>
      </c>
      <c r="Q251" s="29">
        <f>IF(MONTH(A251)&lt;&gt;MONTH(A250),M251,MIN(Q250,M251))</f>
        <v/>
      </c>
      <c r="R251" s="29">
        <f>IF(MONTH(A251)&lt;&gt;MONTH(A250),N251,MIN(R250,N251))</f>
        <v/>
      </c>
    </row>
    <row r="252">
      <c r="A252" s="27">
        <f>A251+1</f>
        <v/>
      </c>
      <c r="B252" s="28">
        <f>Inputs!$B$9*(IF(AND((A252-Inputs!$B$8)&gt;=0,(A252-Inputs!$B$8)&lt;=13),Inputs!$B$16/14,0)+IF(AND((A252-Inputs!$B$8)&gt;=14,(A252-Inputs!$B$8)&lt;=Inputs!$B$35-15),Inputs!$B$18/MAX(1,Inputs!$B$35-28),0)+IF(AND((A252-Inputs!$B$8)&gt;=Inputs!$B$35-14,(A252-Inputs!$B$8)&lt;=Inputs!$B$35-1,(A252-Inputs!$B$8)&gt;=14),Inputs!$B$17/14,0))</f>
        <v/>
      </c>
      <c r="C252" s="29">
        <f>B252*Inputs!$B$10</f>
        <v/>
      </c>
      <c r="D252" s="29">
        <f>SUMIFS(Outflows!$C$5:$C$64,Outflows!$A$5:$A$64,A252)</f>
        <v/>
      </c>
      <c r="E252" s="29">
        <f>IF(ROW()-4-Inputs!$B$24&gt;=1,INDEX($C$5:$C$764,ROW()-4-Inputs!$B$24),0)</f>
        <v/>
      </c>
      <c r="F252" s="29">
        <f>F251+C252</f>
        <v/>
      </c>
      <c r="G252" s="29">
        <f>IF(A252&gt;=Inputs!$B$32,$F$764,MIN(IF(Inputs!$B$28="",1E+15,Inputs!$B$28),(1-Inputs!$B$26)*IF(ROW()-4-Inputs!$B$27&gt;=1,INDEX($F$5:$F$764,ROW()-4-Inputs!$B$27),0)))</f>
        <v/>
      </c>
      <c r="H252" s="29">
        <f>G252-G251</f>
        <v/>
      </c>
      <c r="I252" s="29">
        <f>IF(A252=Inputs!$B$32,$F$764,0)</f>
        <v/>
      </c>
      <c r="J252" s="29">
        <f>CHOOSE(Inputs!$B$37,E252,H252,I252)</f>
        <v/>
      </c>
      <c r="K252" s="29">
        <f>K251+J252-D252</f>
        <v/>
      </c>
      <c r="L252" s="29">
        <f>L251+E252-D252</f>
        <v/>
      </c>
      <c r="M252" s="29">
        <f>M251+H252-D252</f>
        <v/>
      </c>
      <c r="N252" s="29">
        <f>N251+I252-D252</f>
        <v/>
      </c>
      <c r="O252" s="29">
        <f>IF(MONTH(A252)&lt;&gt;MONTH(A251),K252,MIN(O251,K252))</f>
        <v/>
      </c>
      <c r="P252" s="29">
        <f>IF(MONTH(A252)&lt;&gt;MONTH(A251),L252,MIN(P251,L252))</f>
        <v/>
      </c>
      <c r="Q252" s="29">
        <f>IF(MONTH(A252)&lt;&gt;MONTH(A251),M252,MIN(Q251,M252))</f>
        <v/>
      </c>
      <c r="R252" s="29">
        <f>IF(MONTH(A252)&lt;&gt;MONTH(A251),N252,MIN(R251,N252))</f>
        <v/>
      </c>
    </row>
    <row r="253">
      <c r="A253" s="27">
        <f>A252+1</f>
        <v/>
      </c>
      <c r="B253" s="28">
        <f>Inputs!$B$9*(IF(AND((A253-Inputs!$B$8)&gt;=0,(A253-Inputs!$B$8)&lt;=13),Inputs!$B$16/14,0)+IF(AND((A253-Inputs!$B$8)&gt;=14,(A253-Inputs!$B$8)&lt;=Inputs!$B$35-15),Inputs!$B$18/MAX(1,Inputs!$B$35-28),0)+IF(AND((A253-Inputs!$B$8)&gt;=Inputs!$B$35-14,(A253-Inputs!$B$8)&lt;=Inputs!$B$35-1,(A253-Inputs!$B$8)&gt;=14),Inputs!$B$17/14,0))</f>
        <v/>
      </c>
      <c r="C253" s="29">
        <f>B253*Inputs!$B$10</f>
        <v/>
      </c>
      <c r="D253" s="29">
        <f>SUMIFS(Outflows!$C$5:$C$64,Outflows!$A$5:$A$64,A253)</f>
        <v/>
      </c>
      <c r="E253" s="29">
        <f>IF(ROW()-4-Inputs!$B$24&gt;=1,INDEX($C$5:$C$764,ROW()-4-Inputs!$B$24),0)</f>
        <v/>
      </c>
      <c r="F253" s="29">
        <f>F252+C253</f>
        <v/>
      </c>
      <c r="G253" s="29">
        <f>IF(A253&gt;=Inputs!$B$32,$F$764,MIN(IF(Inputs!$B$28="",1E+15,Inputs!$B$28),(1-Inputs!$B$26)*IF(ROW()-4-Inputs!$B$27&gt;=1,INDEX($F$5:$F$764,ROW()-4-Inputs!$B$27),0)))</f>
        <v/>
      </c>
      <c r="H253" s="29">
        <f>G253-G252</f>
        <v/>
      </c>
      <c r="I253" s="29">
        <f>IF(A253=Inputs!$B$32,$F$764,0)</f>
        <v/>
      </c>
      <c r="J253" s="29">
        <f>CHOOSE(Inputs!$B$37,E253,H253,I253)</f>
        <v/>
      </c>
      <c r="K253" s="29">
        <f>K252+J253-D253</f>
        <v/>
      </c>
      <c r="L253" s="29">
        <f>L252+E253-D253</f>
        <v/>
      </c>
      <c r="M253" s="29">
        <f>M252+H253-D253</f>
        <v/>
      </c>
      <c r="N253" s="29">
        <f>N252+I253-D253</f>
        <v/>
      </c>
      <c r="O253" s="29">
        <f>IF(MONTH(A253)&lt;&gt;MONTH(A252),K253,MIN(O252,K253))</f>
        <v/>
      </c>
      <c r="P253" s="29">
        <f>IF(MONTH(A253)&lt;&gt;MONTH(A252),L253,MIN(P252,L253))</f>
        <v/>
      </c>
      <c r="Q253" s="29">
        <f>IF(MONTH(A253)&lt;&gt;MONTH(A252),M253,MIN(Q252,M253))</f>
        <v/>
      </c>
      <c r="R253" s="29">
        <f>IF(MONTH(A253)&lt;&gt;MONTH(A252),N253,MIN(R252,N253))</f>
        <v/>
      </c>
    </row>
    <row r="254">
      <c r="A254" s="27">
        <f>A253+1</f>
        <v/>
      </c>
      <c r="B254" s="28">
        <f>Inputs!$B$9*(IF(AND((A254-Inputs!$B$8)&gt;=0,(A254-Inputs!$B$8)&lt;=13),Inputs!$B$16/14,0)+IF(AND((A254-Inputs!$B$8)&gt;=14,(A254-Inputs!$B$8)&lt;=Inputs!$B$35-15),Inputs!$B$18/MAX(1,Inputs!$B$35-28),0)+IF(AND((A254-Inputs!$B$8)&gt;=Inputs!$B$35-14,(A254-Inputs!$B$8)&lt;=Inputs!$B$35-1,(A254-Inputs!$B$8)&gt;=14),Inputs!$B$17/14,0))</f>
        <v/>
      </c>
      <c r="C254" s="29">
        <f>B254*Inputs!$B$10</f>
        <v/>
      </c>
      <c r="D254" s="29">
        <f>SUMIFS(Outflows!$C$5:$C$64,Outflows!$A$5:$A$64,A254)</f>
        <v/>
      </c>
      <c r="E254" s="29">
        <f>IF(ROW()-4-Inputs!$B$24&gt;=1,INDEX($C$5:$C$764,ROW()-4-Inputs!$B$24),0)</f>
        <v/>
      </c>
      <c r="F254" s="29">
        <f>F253+C254</f>
        <v/>
      </c>
      <c r="G254" s="29">
        <f>IF(A254&gt;=Inputs!$B$32,$F$764,MIN(IF(Inputs!$B$28="",1E+15,Inputs!$B$28),(1-Inputs!$B$26)*IF(ROW()-4-Inputs!$B$27&gt;=1,INDEX($F$5:$F$764,ROW()-4-Inputs!$B$27),0)))</f>
        <v/>
      </c>
      <c r="H254" s="29">
        <f>G254-G253</f>
        <v/>
      </c>
      <c r="I254" s="29">
        <f>IF(A254=Inputs!$B$32,$F$764,0)</f>
        <v/>
      </c>
      <c r="J254" s="29">
        <f>CHOOSE(Inputs!$B$37,E254,H254,I254)</f>
        <v/>
      </c>
      <c r="K254" s="29">
        <f>K253+J254-D254</f>
        <v/>
      </c>
      <c r="L254" s="29">
        <f>L253+E254-D254</f>
        <v/>
      </c>
      <c r="M254" s="29">
        <f>M253+H254-D254</f>
        <v/>
      </c>
      <c r="N254" s="29">
        <f>N253+I254-D254</f>
        <v/>
      </c>
      <c r="O254" s="29">
        <f>IF(MONTH(A254)&lt;&gt;MONTH(A253),K254,MIN(O253,K254))</f>
        <v/>
      </c>
      <c r="P254" s="29">
        <f>IF(MONTH(A254)&lt;&gt;MONTH(A253),L254,MIN(P253,L254))</f>
        <v/>
      </c>
      <c r="Q254" s="29">
        <f>IF(MONTH(A254)&lt;&gt;MONTH(A253),M254,MIN(Q253,M254))</f>
        <v/>
      </c>
      <c r="R254" s="29">
        <f>IF(MONTH(A254)&lt;&gt;MONTH(A253),N254,MIN(R253,N254))</f>
        <v/>
      </c>
    </row>
    <row r="255">
      <c r="A255" s="27">
        <f>A254+1</f>
        <v/>
      </c>
      <c r="B255" s="28">
        <f>Inputs!$B$9*(IF(AND((A255-Inputs!$B$8)&gt;=0,(A255-Inputs!$B$8)&lt;=13),Inputs!$B$16/14,0)+IF(AND((A255-Inputs!$B$8)&gt;=14,(A255-Inputs!$B$8)&lt;=Inputs!$B$35-15),Inputs!$B$18/MAX(1,Inputs!$B$35-28),0)+IF(AND((A255-Inputs!$B$8)&gt;=Inputs!$B$35-14,(A255-Inputs!$B$8)&lt;=Inputs!$B$35-1,(A255-Inputs!$B$8)&gt;=14),Inputs!$B$17/14,0))</f>
        <v/>
      </c>
      <c r="C255" s="29">
        <f>B255*Inputs!$B$10</f>
        <v/>
      </c>
      <c r="D255" s="29">
        <f>SUMIFS(Outflows!$C$5:$C$64,Outflows!$A$5:$A$64,A255)</f>
        <v/>
      </c>
      <c r="E255" s="29">
        <f>IF(ROW()-4-Inputs!$B$24&gt;=1,INDEX($C$5:$C$764,ROW()-4-Inputs!$B$24),0)</f>
        <v/>
      </c>
      <c r="F255" s="29">
        <f>F254+C255</f>
        <v/>
      </c>
      <c r="G255" s="29">
        <f>IF(A255&gt;=Inputs!$B$32,$F$764,MIN(IF(Inputs!$B$28="",1E+15,Inputs!$B$28),(1-Inputs!$B$26)*IF(ROW()-4-Inputs!$B$27&gt;=1,INDEX($F$5:$F$764,ROW()-4-Inputs!$B$27),0)))</f>
        <v/>
      </c>
      <c r="H255" s="29">
        <f>G255-G254</f>
        <v/>
      </c>
      <c r="I255" s="29">
        <f>IF(A255=Inputs!$B$32,$F$764,0)</f>
        <v/>
      </c>
      <c r="J255" s="29">
        <f>CHOOSE(Inputs!$B$37,E255,H255,I255)</f>
        <v/>
      </c>
      <c r="K255" s="29">
        <f>K254+J255-D255</f>
        <v/>
      </c>
      <c r="L255" s="29">
        <f>L254+E255-D255</f>
        <v/>
      </c>
      <c r="M255" s="29">
        <f>M254+H255-D255</f>
        <v/>
      </c>
      <c r="N255" s="29">
        <f>N254+I255-D255</f>
        <v/>
      </c>
      <c r="O255" s="29">
        <f>IF(MONTH(A255)&lt;&gt;MONTH(A254),K255,MIN(O254,K255))</f>
        <v/>
      </c>
      <c r="P255" s="29">
        <f>IF(MONTH(A255)&lt;&gt;MONTH(A254),L255,MIN(P254,L255))</f>
        <v/>
      </c>
      <c r="Q255" s="29">
        <f>IF(MONTH(A255)&lt;&gt;MONTH(A254),M255,MIN(Q254,M255))</f>
        <v/>
      </c>
      <c r="R255" s="29">
        <f>IF(MONTH(A255)&lt;&gt;MONTH(A254),N255,MIN(R254,N255))</f>
        <v/>
      </c>
    </row>
    <row r="256">
      <c r="A256" s="27">
        <f>A255+1</f>
        <v/>
      </c>
      <c r="B256" s="28">
        <f>Inputs!$B$9*(IF(AND((A256-Inputs!$B$8)&gt;=0,(A256-Inputs!$B$8)&lt;=13),Inputs!$B$16/14,0)+IF(AND((A256-Inputs!$B$8)&gt;=14,(A256-Inputs!$B$8)&lt;=Inputs!$B$35-15),Inputs!$B$18/MAX(1,Inputs!$B$35-28),0)+IF(AND((A256-Inputs!$B$8)&gt;=Inputs!$B$35-14,(A256-Inputs!$B$8)&lt;=Inputs!$B$35-1,(A256-Inputs!$B$8)&gt;=14),Inputs!$B$17/14,0))</f>
        <v/>
      </c>
      <c r="C256" s="29">
        <f>B256*Inputs!$B$10</f>
        <v/>
      </c>
      <c r="D256" s="29">
        <f>SUMIFS(Outflows!$C$5:$C$64,Outflows!$A$5:$A$64,A256)</f>
        <v/>
      </c>
      <c r="E256" s="29">
        <f>IF(ROW()-4-Inputs!$B$24&gt;=1,INDEX($C$5:$C$764,ROW()-4-Inputs!$B$24),0)</f>
        <v/>
      </c>
      <c r="F256" s="29">
        <f>F255+C256</f>
        <v/>
      </c>
      <c r="G256" s="29">
        <f>IF(A256&gt;=Inputs!$B$32,$F$764,MIN(IF(Inputs!$B$28="",1E+15,Inputs!$B$28),(1-Inputs!$B$26)*IF(ROW()-4-Inputs!$B$27&gt;=1,INDEX($F$5:$F$764,ROW()-4-Inputs!$B$27),0)))</f>
        <v/>
      </c>
      <c r="H256" s="29">
        <f>G256-G255</f>
        <v/>
      </c>
      <c r="I256" s="29">
        <f>IF(A256=Inputs!$B$32,$F$764,0)</f>
        <v/>
      </c>
      <c r="J256" s="29">
        <f>CHOOSE(Inputs!$B$37,E256,H256,I256)</f>
        <v/>
      </c>
      <c r="K256" s="29">
        <f>K255+J256-D256</f>
        <v/>
      </c>
      <c r="L256" s="29">
        <f>L255+E256-D256</f>
        <v/>
      </c>
      <c r="M256" s="29">
        <f>M255+H256-D256</f>
        <v/>
      </c>
      <c r="N256" s="29">
        <f>N255+I256-D256</f>
        <v/>
      </c>
      <c r="O256" s="29">
        <f>IF(MONTH(A256)&lt;&gt;MONTH(A255),K256,MIN(O255,K256))</f>
        <v/>
      </c>
      <c r="P256" s="29">
        <f>IF(MONTH(A256)&lt;&gt;MONTH(A255),L256,MIN(P255,L256))</f>
        <v/>
      </c>
      <c r="Q256" s="29">
        <f>IF(MONTH(A256)&lt;&gt;MONTH(A255),M256,MIN(Q255,M256))</f>
        <v/>
      </c>
      <c r="R256" s="29">
        <f>IF(MONTH(A256)&lt;&gt;MONTH(A255),N256,MIN(R255,N256))</f>
        <v/>
      </c>
    </row>
    <row r="257">
      <c r="A257" s="27">
        <f>A256+1</f>
        <v/>
      </c>
      <c r="B257" s="28">
        <f>Inputs!$B$9*(IF(AND((A257-Inputs!$B$8)&gt;=0,(A257-Inputs!$B$8)&lt;=13),Inputs!$B$16/14,0)+IF(AND((A257-Inputs!$B$8)&gt;=14,(A257-Inputs!$B$8)&lt;=Inputs!$B$35-15),Inputs!$B$18/MAX(1,Inputs!$B$35-28),0)+IF(AND((A257-Inputs!$B$8)&gt;=Inputs!$B$35-14,(A257-Inputs!$B$8)&lt;=Inputs!$B$35-1,(A257-Inputs!$B$8)&gt;=14),Inputs!$B$17/14,0))</f>
        <v/>
      </c>
      <c r="C257" s="29">
        <f>B257*Inputs!$B$10</f>
        <v/>
      </c>
      <c r="D257" s="29">
        <f>SUMIFS(Outflows!$C$5:$C$64,Outflows!$A$5:$A$64,A257)</f>
        <v/>
      </c>
      <c r="E257" s="29">
        <f>IF(ROW()-4-Inputs!$B$24&gt;=1,INDEX($C$5:$C$764,ROW()-4-Inputs!$B$24),0)</f>
        <v/>
      </c>
      <c r="F257" s="29">
        <f>F256+C257</f>
        <v/>
      </c>
      <c r="G257" s="29">
        <f>IF(A257&gt;=Inputs!$B$32,$F$764,MIN(IF(Inputs!$B$28="",1E+15,Inputs!$B$28),(1-Inputs!$B$26)*IF(ROW()-4-Inputs!$B$27&gt;=1,INDEX($F$5:$F$764,ROW()-4-Inputs!$B$27),0)))</f>
        <v/>
      </c>
      <c r="H257" s="29">
        <f>G257-G256</f>
        <v/>
      </c>
      <c r="I257" s="29">
        <f>IF(A257=Inputs!$B$32,$F$764,0)</f>
        <v/>
      </c>
      <c r="J257" s="29">
        <f>CHOOSE(Inputs!$B$37,E257,H257,I257)</f>
        <v/>
      </c>
      <c r="K257" s="29">
        <f>K256+J257-D257</f>
        <v/>
      </c>
      <c r="L257" s="29">
        <f>L256+E257-D257</f>
        <v/>
      </c>
      <c r="M257" s="29">
        <f>M256+H257-D257</f>
        <v/>
      </c>
      <c r="N257" s="29">
        <f>N256+I257-D257</f>
        <v/>
      </c>
      <c r="O257" s="29">
        <f>IF(MONTH(A257)&lt;&gt;MONTH(A256),K257,MIN(O256,K257))</f>
        <v/>
      </c>
      <c r="P257" s="29">
        <f>IF(MONTH(A257)&lt;&gt;MONTH(A256),L257,MIN(P256,L257))</f>
        <v/>
      </c>
      <c r="Q257" s="29">
        <f>IF(MONTH(A257)&lt;&gt;MONTH(A256),M257,MIN(Q256,M257))</f>
        <v/>
      </c>
      <c r="R257" s="29">
        <f>IF(MONTH(A257)&lt;&gt;MONTH(A256),N257,MIN(R256,N257))</f>
        <v/>
      </c>
    </row>
    <row r="258">
      <c r="A258" s="27">
        <f>A257+1</f>
        <v/>
      </c>
      <c r="B258" s="28">
        <f>Inputs!$B$9*(IF(AND((A258-Inputs!$B$8)&gt;=0,(A258-Inputs!$B$8)&lt;=13),Inputs!$B$16/14,0)+IF(AND((A258-Inputs!$B$8)&gt;=14,(A258-Inputs!$B$8)&lt;=Inputs!$B$35-15),Inputs!$B$18/MAX(1,Inputs!$B$35-28),0)+IF(AND((A258-Inputs!$B$8)&gt;=Inputs!$B$35-14,(A258-Inputs!$B$8)&lt;=Inputs!$B$35-1,(A258-Inputs!$B$8)&gt;=14),Inputs!$B$17/14,0))</f>
        <v/>
      </c>
      <c r="C258" s="29">
        <f>B258*Inputs!$B$10</f>
        <v/>
      </c>
      <c r="D258" s="29">
        <f>SUMIFS(Outflows!$C$5:$C$64,Outflows!$A$5:$A$64,A258)</f>
        <v/>
      </c>
      <c r="E258" s="29">
        <f>IF(ROW()-4-Inputs!$B$24&gt;=1,INDEX($C$5:$C$764,ROW()-4-Inputs!$B$24),0)</f>
        <v/>
      </c>
      <c r="F258" s="29">
        <f>F257+C258</f>
        <v/>
      </c>
      <c r="G258" s="29">
        <f>IF(A258&gt;=Inputs!$B$32,$F$764,MIN(IF(Inputs!$B$28="",1E+15,Inputs!$B$28),(1-Inputs!$B$26)*IF(ROW()-4-Inputs!$B$27&gt;=1,INDEX($F$5:$F$764,ROW()-4-Inputs!$B$27),0)))</f>
        <v/>
      </c>
      <c r="H258" s="29">
        <f>G258-G257</f>
        <v/>
      </c>
      <c r="I258" s="29">
        <f>IF(A258=Inputs!$B$32,$F$764,0)</f>
        <v/>
      </c>
      <c r="J258" s="29">
        <f>CHOOSE(Inputs!$B$37,E258,H258,I258)</f>
        <v/>
      </c>
      <c r="K258" s="29">
        <f>K257+J258-D258</f>
        <v/>
      </c>
      <c r="L258" s="29">
        <f>L257+E258-D258</f>
        <v/>
      </c>
      <c r="M258" s="29">
        <f>M257+H258-D258</f>
        <v/>
      </c>
      <c r="N258" s="29">
        <f>N257+I258-D258</f>
        <v/>
      </c>
      <c r="O258" s="29">
        <f>IF(MONTH(A258)&lt;&gt;MONTH(A257),K258,MIN(O257,K258))</f>
        <v/>
      </c>
      <c r="P258" s="29">
        <f>IF(MONTH(A258)&lt;&gt;MONTH(A257),L258,MIN(P257,L258))</f>
        <v/>
      </c>
      <c r="Q258" s="29">
        <f>IF(MONTH(A258)&lt;&gt;MONTH(A257),M258,MIN(Q257,M258))</f>
        <v/>
      </c>
      <c r="R258" s="29">
        <f>IF(MONTH(A258)&lt;&gt;MONTH(A257),N258,MIN(R257,N258))</f>
        <v/>
      </c>
    </row>
    <row r="259">
      <c r="A259" s="27">
        <f>A258+1</f>
        <v/>
      </c>
      <c r="B259" s="28">
        <f>Inputs!$B$9*(IF(AND((A259-Inputs!$B$8)&gt;=0,(A259-Inputs!$B$8)&lt;=13),Inputs!$B$16/14,0)+IF(AND((A259-Inputs!$B$8)&gt;=14,(A259-Inputs!$B$8)&lt;=Inputs!$B$35-15),Inputs!$B$18/MAX(1,Inputs!$B$35-28),0)+IF(AND((A259-Inputs!$B$8)&gt;=Inputs!$B$35-14,(A259-Inputs!$B$8)&lt;=Inputs!$B$35-1,(A259-Inputs!$B$8)&gt;=14),Inputs!$B$17/14,0))</f>
        <v/>
      </c>
      <c r="C259" s="29">
        <f>B259*Inputs!$B$10</f>
        <v/>
      </c>
      <c r="D259" s="29">
        <f>SUMIFS(Outflows!$C$5:$C$64,Outflows!$A$5:$A$64,A259)</f>
        <v/>
      </c>
      <c r="E259" s="29">
        <f>IF(ROW()-4-Inputs!$B$24&gt;=1,INDEX($C$5:$C$764,ROW()-4-Inputs!$B$24),0)</f>
        <v/>
      </c>
      <c r="F259" s="29">
        <f>F258+C259</f>
        <v/>
      </c>
      <c r="G259" s="29">
        <f>IF(A259&gt;=Inputs!$B$32,$F$764,MIN(IF(Inputs!$B$28="",1E+15,Inputs!$B$28),(1-Inputs!$B$26)*IF(ROW()-4-Inputs!$B$27&gt;=1,INDEX($F$5:$F$764,ROW()-4-Inputs!$B$27),0)))</f>
        <v/>
      </c>
      <c r="H259" s="29">
        <f>G259-G258</f>
        <v/>
      </c>
      <c r="I259" s="29">
        <f>IF(A259=Inputs!$B$32,$F$764,0)</f>
        <v/>
      </c>
      <c r="J259" s="29">
        <f>CHOOSE(Inputs!$B$37,E259,H259,I259)</f>
        <v/>
      </c>
      <c r="K259" s="29">
        <f>K258+J259-D259</f>
        <v/>
      </c>
      <c r="L259" s="29">
        <f>L258+E259-D259</f>
        <v/>
      </c>
      <c r="M259" s="29">
        <f>M258+H259-D259</f>
        <v/>
      </c>
      <c r="N259" s="29">
        <f>N258+I259-D259</f>
        <v/>
      </c>
      <c r="O259" s="29">
        <f>IF(MONTH(A259)&lt;&gt;MONTH(A258),K259,MIN(O258,K259))</f>
        <v/>
      </c>
      <c r="P259" s="29">
        <f>IF(MONTH(A259)&lt;&gt;MONTH(A258),L259,MIN(P258,L259))</f>
        <v/>
      </c>
      <c r="Q259" s="29">
        <f>IF(MONTH(A259)&lt;&gt;MONTH(A258),M259,MIN(Q258,M259))</f>
        <v/>
      </c>
      <c r="R259" s="29">
        <f>IF(MONTH(A259)&lt;&gt;MONTH(A258),N259,MIN(R258,N259))</f>
        <v/>
      </c>
    </row>
    <row r="260">
      <c r="A260" s="27">
        <f>A259+1</f>
        <v/>
      </c>
      <c r="B260" s="28">
        <f>Inputs!$B$9*(IF(AND((A260-Inputs!$B$8)&gt;=0,(A260-Inputs!$B$8)&lt;=13),Inputs!$B$16/14,0)+IF(AND((A260-Inputs!$B$8)&gt;=14,(A260-Inputs!$B$8)&lt;=Inputs!$B$35-15),Inputs!$B$18/MAX(1,Inputs!$B$35-28),0)+IF(AND((A260-Inputs!$B$8)&gt;=Inputs!$B$35-14,(A260-Inputs!$B$8)&lt;=Inputs!$B$35-1,(A260-Inputs!$B$8)&gt;=14),Inputs!$B$17/14,0))</f>
        <v/>
      </c>
      <c r="C260" s="29">
        <f>B260*Inputs!$B$10</f>
        <v/>
      </c>
      <c r="D260" s="29">
        <f>SUMIFS(Outflows!$C$5:$C$64,Outflows!$A$5:$A$64,A260)</f>
        <v/>
      </c>
      <c r="E260" s="29">
        <f>IF(ROW()-4-Inputs!$B$24&gt;=1,INDEX($C$5:$C$764,ROW()-4-Inputs!$B$24),0)</f>
        <v/>
      </c>
      <c r="F260" s="29">
        <f>F259+C260</f>
        <v/>
      </c>
      <c r="G260" s="29">
        <f>IF(A260&gt;=Inputs!$B$32,$F$764,MIN(IF(Inputs!$B$28="",1E+15,Inputs!$B$28),(1-Inputs!$B$26)*IF(ROW()-4-Inputs!$B$27&gt;=1,INDEX($F$5:$F$764,ROW()-4-Inputs!$B$27),0)))</f>
        <v/>
      </c>
      <c r="H260" s="29">
        <f>G260-G259</f>
        <v/>
      </c>
      <c r="I260" s="29">
        <f>IF(A260=Inputs!$B$32,$F$764,0)</f>
        <v/>
      </c>
      <c r="J260" s="29">
        <f>CHOOSE(Inputs!$B$37,E260,H260,I260)</f>
        <v/>
      </c>
      <c r="K260" s="29">
        <f>K259+J260-D260</f>
        <v/>
      </c>
      <c r="L260" s="29">
        <f>L259+E260-D260</f>
        <v/>
      </c>
      <c r="M260" s="29">
        <f>M259+H260-D260</f>
        <v/>
      </c>
      <c r="N260" s="29">
        <f>N259+I260-D260</f>
        <v/>
      </c>
      <c r="O260" s="29">
        <f>IF(MONTH(A260)&lt;&gt;MONTH(A259),K260,MIN(O259,K260))</f>
        <v/>
      </c>
      <c r="P260" s="29">
        <f>IF(MONTH(A260)&lt;&gt;MONTH(A259),L260,MIN(P259,L260))</f>
        <v/>
      </c>
      <c r="Q260" s="29">
        <f>IF(MONTH(A260)&lt;&gt;MONTH(A259),M260,MIN(Q259,M260))</f>
        <v/>
      </c>
      <c r="R260" s="29">
        <f>IF(MONTH(A260)&lt;&gt;MONTH(A259),N260,MIN(R259,N260))</f>
        <v/>
      </c>
    </row>
    <row r="261">
      <c r="A261" s="27">
        <f>A260+1</f>
        <v/>
      </c>
      <c r="B261" s="28">
        <f>Inputs!$B$9*(IF(AND((A261-Inputs!$B$8)&gt;=0,(A261-Inputs!$B$8)&lt;=13),Inputs!$B$16/14,0)+IF(AND((A261-Inputs!$B$8)&gt;=14,(A261-Inputs!$B$8)&lt;=Inputs!$B$35-15),Inputs!$B$18/MAX(1,Inputs!$B$35-28),0)+IF(AND((A261-Inputs!$B$8)&gt;=Inputs!$B$35-14,(A261-Inputs!$B$8)&lt;=Inputs!$B$35-1,(A261-Inputs!$B$8)&gt;=14),Inputs!$B$17/14,0))</f>
        <v/>
      </c>
      <c r="C261" s="29">
        <f>B261*Inputs!$B$10</f>
        <v/>
      </c>
      <c r="D261" s="29">
        <f>SUMIFS(Outflows!$C$5:$C$64,Outflows!$A$5:$A$64,A261)</f>
        <v/>
      </c>
      <c r="E261" s="29">
        <f>IF(ROW()-4-Inputs!$B$24&gt;=1,INDEX($C$5:$C$764,ROW()-4-Inputs!$B$24),0)</f>
        <v/>
      </c>
      <c r="F261" s="29">
        <f>F260+C261</f>
        <v/>
      </c>
      <c r="G261" s="29">
        <f>IF(A261&gt;=Inputs!$B$32,$F$764,MIN(IF(Inputs!$B$28="",1E+15,Inputs!$B$28),(1-Inputs!$B$26)*IF(ROW()-4-Inputs!$B$27&gt;=1,INDEX($F$5:$F$764,ROW()-4-Inputs!$B$27),0)))</f>
        <v/>
      </c>
      <c r="H261" s="29">
        <f>G261-G260</f>
        <v/>
      </c>
      <c r="I261" s="29">
        <f>IF(A261=Inputs!$B$32,$F$764,0)</f>
        <v/>
      </c>
      <c r="J261" s="29">
        <f>CHOOSE(Inputs!$B$37,E261,H261,I261)</f>
        <v/>
      </c>
      <c r="K261" s="29">
        <f>K260+J261-D261</f>
        <v/>
      </c>
      <c r="L261" s="29">
        <f>L260+E261-D261</f>
        <v/>
      </c>
      <c r="M261" s="29">
        <f>M260+H261-D261</f>
        <v/>
      </c>
      <c r="N261" s="29">
        <f>N260+I261-D261</f>
        <v/>
      </c>
      <c r="O261" s="29">
        <f>IF(MONTH(A261)&lt;&gt;MONTH(A260),K261,MIN(O260,K261))</f>
        <v/>
      </c>
      <c r="P261" s="29">
        <f>IF(MONTH(A261)&lt;&gt;MONTH(A260),L261,MIN(P260,L261))</f>
        <v/>
      </c>
      <c r="Q261" s="29">
        <f>IF(MONTH(A261)&lt;&gt;MONTH(A260),M261,MIN(Q260,M261))</f>
        <v/>
      </c>
      <c r="R261" s="29">
        <f>IF(MONTH(A261)&lt;&gt;MONTH(A260),N261,MIN(R260,N261))</f>
        <v/>
      </c>
    </row>
    <row r="262">
      <c r="A262" s="27">
        <f>A261+1</f>
        <v/>
      </c>
      <c r="B262" s="28">
        <f>Inputs!$B$9*(IF(AND((A262-Inputs!$B$8)&gt;=0,(A262-Inputs!$B$8)&lt;=13),Inputs!$B$16/14,0)+IF(AND((A262-Inputs!$B$8)&gt;=14,(A262-Inputs!$B$8)&lt;=Inputs!$B$35-15),Inputs!$B$18/MAX(1,Inputs!$B$35-28),0)+IF(AND((A262-Inputs!$B$8)&gt;=Inputs!$B$35-14,(A262-Inputs!$B$8)&lt;=Inputs!$B$35-1,(A262-Inputs!$B$8)&gt;=14),Inputs!$B$17/14,0))</f>
        <v/>
      </c>
      <c r="C262" s="29">
        <f>B262*Inputs!$B$10</f>
        <v/>
      </c>
      <c r="D262" s="29">
        <f>SUMIFS(Outflows!$C$5:$C$64,Outflows!$A$5:$A$64,A262)</f>
        <v/>
      </c>
      <c r="E262" s="29">
        <f>IF(ROW()-4-Inputs!$B$24&gt;=1,INDEX($C$5:$C$764,ROW()-4-Inputs!$B$24),0)</f>
        <v/>
      </c>
      <c r="F262" s="29">
        <f>F261+C262</f>
        <v/>
      </c>
      <c r="G262" s="29">
        <f>IF(A262&gt;=Inputs!$B$32,$F$764,MIN(IF(Inputs!$B$28="",1E+15,Inputs!$B$28),(1-Inputs!$B$26)*IF(ROW()-4-Inputs!$B$27&gt;=1,INDEX($F$5:$F$764,ROW()-4-Inputs!$B$27),0)))</f>
        <v/>
      </c>
      <c r="H262" s="29">
        <f>G262-G261</f>
        <v/>
      </c>
      <c r="I262" s="29">
        <f>IF(A262=Inputs!$B$32,$F$764,0)</f>
        <v/>
      </c>
      <c r="J262" s="29">
        <f>CHOOSE(Inputs!$B$37,E262,H262,I262)</f>
        <v/>
      </c>
      <c r="K262" s="29">
        <f>K261+J262-D262</f>
        <v/>
      </c>
      <c r="L262" s="29">
        <f>L261+E262-D262</f>
        <v/>
      </c>
      <c r="M262" s="29">
        <f>M261+H262-D262</f>
        <v/>
      </c>
      <c r="N262" s="29">
        <f>N261+I262-D262</f>
        <v/>
      </c>
      <c r="O262" s="29">
        <f>IF(MONTH(A262)&lt;&gt;MONTH(A261),K262,MIN(O261,K262))</f>
        <v/>
      </c>
      <c r="P262" s="29">
        <f>IF(MONTH(A262)&lt;&gt;MONTH(A261),L262,MIN(P261,L262))</f>
        <v/>
      </c>
      <c r="Q262" s="29">
        <f>IF(MONTH(A262)&lt;&gt;MONTH(A261),M262,MIN(Q261,M262))</f>
        <v/>
      </c>
      <c r="R262" s="29">
        <f>IF(MONTH(A262)&lt;&gt;MONTH(A261),N262,MIN(R261,N262))</f>
        <v/>
      </c>
    </row>
    <row r="263">
      <c r="A263" s="27">
        <f>A262+1</f>
        <v/>
      </c>
      <c r="B263" s="28">
        <f>Inputs!$B$9*(IF(AND((A263-Inputs!$B$8)&gt;=0,(A263-Inputs!$B$8)&lt;=13),Inputs!$B$16/14,0)+IF(AND((A263-Inputs!$B$8)&gt;=14,(A263-Inputs!$B$8)&lt;=Inputs!$B$35-15),Inputs!$B$18/MAX(1,Inputs!$B$35-28),0)+IF(AND((A263-Inputs!$B$8)&gt;=Inputs!$B$35-14,(A263-Inputs!$B$8)&lt;=Inputs!$B$35-1,(A263-Inputs!$B$8)&gt;=14),Inputs!$B$17/14,0))</f>
        <v/>
      </c>
      <c r="C263" s="29">
        <f>B263*Inputs!$B$10</f>
        <v/>
      </c>
      <c r="D263" s="29">
        <f>SUMIFS(Outflows!$C$5:$C$64,Outflows!$A$5:$A$64,A263)</f>
        <v/>
      </c>
      <c r="E263" s="29">
        <f>IF(ROW()-4-Inputs!$B$24&gt;=1,INDEX($C$5:$C$764,ROW()-4-Inputs!$B$24),0)</f>
        <v/>
      </c>
      <c r="F263" s="29">
        <f>F262+C263</f>
        <v/>
      </c>
      <c r="G263" s="29">
        <f>IF(A263&gt;=Inputs!$B$32,$F$764,MIN(IF(Inputs!$B$28="",1E+15,Inputs!$B$28),(1-Inputs!$B$26)*IF(ROW()-4-Inputs!$B$27&gt;=1,INDEX($F$5:$F$764,ROW()-4-Inputs!$B$27),0)))</f>
        <v/>
      </c>
      <c r="H263" s="29">
        <f>G263-G262</f>
        <v/>
      </c>
      <c r="I263" s="29">
        <f>IF(A263=Inputs!$B$32,$F$764,0)</f>
        <v/>
      </c>
      <c r="J263" s="29">
        <f>CHOOSE(Inputs!$B$37,E263,H263,I263)</f>
        <v/>
      </c>
      <c r="K263" s="29">
        <f>K262+J263-D263</f>
        <v/>
      </c>
      <c r="L263" s="29">
        <f>L262+E263-D263</f>
        <v/>
      </c>
      <c r="M263" s="29">
        <f>M262+H263-D263</f>
        <v/>
      </c>
      <c r="N263" s="29">
        <f>N262+I263-D263</f>
        <v/>
      </c>
      <c r="O263" s="29">
        <f>IF(MONTH(A263)&lt;&gt;MONTH(A262),K263,MIN(O262,K263))</f>
        <v/>
      </c>
      <c r="P263" s="29">
        <f>IF(MONTH(A263)&lt;&gt;MONTH(A262),L263,MIN(P262,L263))</f>
        <v/>
      </c>
      <c r="Q263" s="29">
        <f>IF(MONTH(A263)&lt;&gt;MONTH(A262),M263,MIN(Q262,M263))</f>
        <v/>
      </c>
      <c r="R263" s="29">
        <f>IF(MONTH(A263)&lt;&gt;MONTH(A262),N263,MIN(R262,N263))</f>
        <v/>
      </c>
    </row>
    <row r="264">
      <c r="A264" s="27">
        <f>A263+1</f>
        <v/>
      </c>
      <c r="B264" s="28">
        <f>Inputs!$B$9*(IF(AND((A264-Inputs!$B$8)&gt;=0,(A264-Inputs!$B$8)&lt;=13),Inputs!$B$16/14,0)+IF(AND((A264-Inputs!$B$8)&gt;=14,(A264-Inputs!$B$8)&lt;=Inputs!$B$35-15),Inputs!$B$18/MAX(1,Inputs!$B$35-28),0)+IF(AND((A264-Inputs!$B$8)&gt;=Inputs!$B$35-14,(A264-Inputs!$B$8)&lt;=Inputs!$B$35-1,(A264-Inputs!$B$8)&gt;=14),Inputs!$B$17/14,0))</f>
        <v/>
      </c>
      <c r="C264" s="29">
        <f>B264*Inputs!$B$10</f>
        <v/>
      </c>
      <c r="D264" s="29">
        <f>SUMIFS(Outflows!$C$5:$C$64,Outflows!$A$5:$A$64,A264)</f>
        <v/>
      </c>
      <c r="E264" s="29">
        <f>IF(ROW()-4-Inputs!$B$24&gt;=1,INDEX($C$5:$C$764,ROW()-4-Inputs!$B$24),0)</f>
        <v/>
      </c>
      <c r="F264" s="29">
        <f>F263+C264</f>
        <v/>
      </c>
      <c r="G264" s="29">
        <f>IF(A264&gt;=Inputs!$B$32,$F$764,MIN(IF(Inputs!$B$28="",1E+15,Inputs!$B$28),(1-Inputs!$B$26)*IF(ROW()-4-Inputs!$B$27&gt;=1,INDEX($F$5:$F$764,ROW()-4-Inputs!$B$27),0)))</f>
        <v/>
      </c>
      <c r="H264" s="29">
        <f>G264-G263</f>
        <v/>
      </c>
      <c r="I264" s="29">
        <f>IF(A264=Inputs!$B$32,$F$764,0)</f>
        <v/>
      </c>
      <c r="J264" s="29">
        <f>CHOOSE(Inputs!$B$37,E264,H264,I264)</f>
        <v/>
      </c>
      <c r="K264" s="29">
        <f>K263+J264-D264</f>
        <v/>
      </c>
      <c r="L264" s="29">
        <f>L263+E264-D264</f>
        <v/>
      </c>
      <c r="M264" s="29">
        <f>M263+H264-D264</f>
        <v/>
      </c>
      <c r="N264" s="29">
        <f>N263+I264-D264</f>
        <v/>
      </c>
      <c r="O264" s="29">
        <f>IF(MONTH(A264)&lt;&gt;MONTH(A263),K264,MIN(O263,K264))</f>
        <v/>
      </c>
      <c r="P264" s="29">
        <f>IF(MONTH(A264)&lt;&gt;MONTH(A263),L264,MIN(P263,L264))</f>
        <v/>
      </c>
      <c r="Q264" s="29">
        <f>IF(MONTH(A264)&lt;&gt;MONTH(A263),M264,MIN(Q263,M264))</f>
        <v/>
      </c>
      <c r="R264" s="29">
        <f>IF(MONTH(A264)&lt;&gt;MONTH(A263),N264,MIN(R263,N264))</f>
        <v/>
      </c>
    </row>
    <row r="265">
      <c r="A265" s="27">
        <f>A264+1</f>
        <v/>
      </c>
      <c r="B265" s="28">
        <f>Inputs!$B$9*(IF(AND((A265-Inputs!$B$8)&gt;=0,(A265-Inputs!$B$8)&lt;=13),Inputs!$B$16/14,0)+IF(AND((A265-Inputs!$B$8)&gt;=14,(A265-Inputs!$B$8)&lt;=Inputs!$B$35-15),Inputs!$B$18/MAX(1,Inputs!$B$35-28),0)+IF(AND((A265-Inputs!$B$8)&gt;=Inputs!$B$35-14,(A265-Inputs!$B$8)&lt;=Inputs!$B$35-1,(A265-Inputs!$B$8)&gt;=14),Inputs!$B$17/14,0))</f>
        <v/>
      </c>
      <c r="C265" s="29">
        <f>B265*Inputs!$B$10</f>
        <v/>
      </c>
      <c r="D265" s="29">
        <f>SUMIFS(Outflows!$C$5:$C$64,Outflows!$A$5:$A$64,A265)</f>
        <v/>
      </c>
      <c r="E265" s="29">
        <f>IF(ROW()-4-Inputs!$B$24&gt;=1,INDEX($C$5:$C$764,ROW()-4-Inputs!$B$24),0)</f>
        <v/>
      </c>
      <c r="F265" s="29">
        <f>F264+C265</f>
        <v/>
      </c>
      <c r="G265" s="29">
        <f>IF(A265&gt;=Inputs!$B$32,$F$764,MIN(IF(Inputs!$B$28="",1E+15,Inputs!$B$28),(1-Inputs!$B$26)*IF(ROW()-4-Inputs!$B$27&gt;=1,INDEX($F$5:$F$764,ROW()-4-Inputs!$B$27),0)))</f>
        <v/>
      </c>
      <c r="H265" s="29">
        <f>G265-G264</f>
        <v/>
      </c>
      <c r="I265" s="29">
        <f>IF(A265=Inputs!$B$32,$F$764,0)</f>
        <v/>
      </c>
      <c r="J265" s="29">
        <f>CHOOSE(Inputs!$B$37,E265,H265,I265)</f>
        <v/>
      </c>
      <c r="K265" s="29">
        <f>K264+J265-D265</f>
        <v/>
      </c>
      <c r="L265" s="29">
        <f>L264+E265-D265</f>
        <v/>
      </c>
      <c r="M265" s="29">
        <f>M264+H265-D265</f>
        <v/>
      </c>
      <c r="N265" s="29">
        <f>N264+I265-D265</f>
        <v/>
      </c>
      <c r="O265" s="29">
        <f>IF(MONTH(A265)&lt;&gt;MONTH(A264),K265,MIN(O264,K265))</f>
        <v/>
      </c>
      <c r="P265" s="29">
        <f>IF(MONTH(A265)&lt;&gt;MONTH(A264),L265,MIN(P264,L265))</f>
        <v/>
      </c>
      <c r="Q265" s="29">
        <f>IF(MONTH(A265)&lt;&gt;MONTH(A264),M265,MIN(Q264,M265))</f>
        <v/>
      </c>
      <c r="R265" s="29">
        <f>IF(MONTH(A265)&lt;&gt;MONTH(A264),N265,MIN(R264,N265))</f>
        <v/>
      </c>
    </row>
    <row r="266">
      <c r="A266" s="27">
        <f>A265+1</f>
        <v/>
      </c>
      <c r="B266" s="28">
        <f>Inputs!$B$9*(IF(AND((A266-Inputs!$B$8)&gt;=0,(A266-Inputs!$B$8)&lt;=13),Inputs!$B$16/14,0)+IF(AND((A266-Inputs!$B$8)&gt;=14,(A266-Inputs!$B$8)&lt;=Inputs!$B$35-15),Inputs!$B$18/MAX(1,Inputs!$B$35-28),0)+IF(AND((A266-Inputs!$B$8)&gt;=Inputs!$B$35-14,(A266-Inputs!$B$8)&lt;=Inputs!$B$35-1,(A266-Inputs!$B$8)&gt;=14),Inputs!$B$17/14,0))</f>
        <v/>
      </c>
      <c r="C266" s="29">
        <f>B266*Inputs!$B$10</f>
        <v/>
      </c>
      <c r="D266" s="29">
        <f>SUMIFS(Outflows!$C$5:$C$64,Outflows!$A$5:$A$64,A266)</f>
        <v/>
      </c>
      <c r="E266" s="29">
        <f>IF(ROW()-4-Inputs!$B$24&gt;=1,INDEX($C$5:$C$764,ROW()-4-Inputs!$B$24),0)</f>
        <v/>
      </c>
      <c r="F266" s="29">
        <f>F265+C266</f>
        <v/>
      </c>
      <c r="G266" s="29">
        <f>IF(A266&gt;=Inputs!$B$32,$F$764,MIN(IF(Inputs!$B$28="",1E+15,Inputs!$B$28),(1-Inputs!$B$26)*IF(ROW()-4-Inputs!$B$27&gt;=1,INDEX($F$5:$F$764,ROW()-4-Inputs!$B$27),0)))</f>
        <v/>
      </c>
      <c r="H266" s="29">
        <f>G266-G265</f>
        <v/>
      </c>
      <c r="I266" s="29">
        <f>IF(A266=Inputs!$B$32,$F$764,0)</f>
        <v/>
      </c>
      <c r="J266" s="29">
        <f>CHOOSE(Inputs!$B$37,E266,H266,I266)</f>
        <v/>
      </c>
      <c r="K266" s="29">
        <f>K265+J266-D266</f>
        <v/>
      </c>
      <c r="L266" s="29">
        <f>L265+E266-D266</f>
        <v/>
      </c>
      <c r="M266" s="29">
        <f>M265+H266-D266</f>
        <v/>
      </c>
      <c r="N266" s="29">
        <f>N265+I266-D266</f>
        <v/>
      </c>
      <c r="O266" s="29">
        <f>IF(MONTH(A266)&lt;&gt;MONTH(A265),K266,MIN(O265,K266))</f>
        <v/>
      </c>
      <c r="P266" s="29">
        <f>IF(MONTH(A266)&lt;&gt;MONTH(A265),L266,MIN(P265,L266))</f>
        <v/>
      </c>
      <c r="Q266" s="29">
        <f>IF(MONTH(A266)&lt;&gt;MONTH(A265),M266,MIN(Q265,M266))</f>
        <v/>
      </c>
      <c r="R266" s="29">
        <f>IF(MONTH(A266)&lt;&gt;MONTH(A265),N266,MIN(R265,N266))</f>
        <v/>
      </c>
    </row>
    <row r="267">
      <c r="A267" s="27">
        <f>A266+1</f>
        <v/>
      </c>
      <c r="B267" s="28">
        <f>Inputs!$B$9*(IF(AND((A267-Inputs!$B$8)&gt;=0,(A267-Inputs!$B$8)&lt;=13),Inputs!$B$16/14,0)+IF(AND((A267-Inputs!$B$8)&gt;=14,(A267-Inputs!$B$8)&lt;=Inputs!$B$35-15),Inputs!$B$18/MAX(1,Inputs!$B$35-28),0)+IF(AND((A267-Inputs!$B$8)&gt;=Inputs!$B$35-14,(A267-Inputs!$B$8)&lt;=Inputs!$B$35-1,(A267-Inputs!$B$8)&gt;=14),Inputs!$B$17/14,0))</f>
        <v/>
      </c>
      <c r="C267" s="29">
        <f>B267*Inputs!$B$10</f>
        <v/>
      </c>
      <c r="D267" s="29">
        <f>SUMIFS(Outflows!$C$5:$C$64,Outflows!$A$5:$A$64,A267)</f>
        <v/>
      </c>
      <c r="E267" s="29">
        <f>IF(ROW()-4-Inputs!$B$24&gt;=1,INDEX($C$5:$C$764,ROW()-4-Inputs!$B$24),0)</f>
        <v/>
      </c>
      <c r="F267" s="29">
        <f>F266+C267</f>
        <v/>
      </c>
      <c r="G267" s="29">
        <f>IF(A267&gt;=Inputs!$B$32,$F$764,MIN(IF(Inputs!$B$28="",1E+15,Inputs!$B$28),(1-Inputs!$B$26)*IF(ROW()-4-Inputs!$B$27&gt;=1,INDEX($F$5:$F$764,ROW()-4-Inputs!$B$27),0)))</f>
        <v/>
      </c>
      <c r="H267" s="29">
        <f>G267-G266</f>
        <v/>
      </c>
      <c r="I267" s="29">
        <f>IF(A267=Inputs!$B$32,$F$764,0)</f>
        <v/>
      </c>
      <c r="J267" s="29">
        <f>CHOOSE(Inputs!$B$37,E267,H267,I267)</f>
        <v/>
      </c>
      <c r="K267" s="29">
        <f>K266+J267-D267</f>
        <v/>
      </c>
      <c r="L267" s="29">
        <f>L266+E267-D267</f>
        <v/>
      </c>
      <c r="M267" s="29">
        <f>M266+H267-D267</f>
        <v/>
      </c>
      <c r="N267" s="29">
        <f>N266+I267-D267</f>
        <v/>
      </c>
      <c r="O267" s="29">
        <f>IF(MONTH(A267)&lt;&gt;MONTH(A266),K267,MIN(O266,K267))</f>
        <v/>
      </c>
      <c r="P267" s="29">
        <f>IF(MONTH(A267)&lt;&gt;MONTH(A266),L267,MIN(P266,L267))</f>
        <v/>
      </c>
      <c r="Q267" s="29">
        <f>IF(MONTH(A267)&lt;&gt;MONTH(A266),M267,MIN(Q266,M267))</f>
        <v/>
      </c>
      <c r="R267" s="29">
        <f>IF(MONTH(A267)&lt;&gt;MONTH(A266),N267,MIN(R266,N267))</f>
        <v/>
      </c>
    </row>
    <row r="268">
      <c r="A268" s="27">
        <f>A267+1</f>
        <v/>
      </c>
      <c r="B268" s="28">
        <f>Inputs!$B$9*(IF(AND((A268-Inputs!$B$8)&gt;=0,(A268-Inputs!$B$8)&lt;=13),Inputs!$B$16/14,0)+IF(AND((A268-Inputs!$B$8)&gt;=14,(A268-Inputs!$B$8)&lt;=Inputs!$B$35-15),Inputs!$B$18/MAX(1,Inputs!$B$35-28),0)+IF(AND((A268-Inputs!$B$8)&gt;=Inputs!$B$35-14,(A268-Inputs!$B$8)&lt;=Inputs!$B$35-1,(A268-Inputs!$B$8)&gt;=14),Inputs!$B$17/14,0))</f>
        <v/>
      </c>
      <c r="C268" s="29">
        <f>B268*Inputs!$B$10</f>
        <v/>
      </c>
      <c r="D268" s="29">
        <f>SUMIFS(Outflows!$C$5:$C$64,Outflows!$A$5:$A$64,A268)</f>
        <v/>
      </c>
      <c r="E268" s="29">
        <f>IF(ROW()-4-Inputs!$B$24&gt;=1,INDEX($C$5:$C$764,ROW()-4-Inputs!$B$24),0)</f>
        <v/>
      </c>
      <c r="F268" s="29">
        <f>F267+C268</f>
        <v/>
      </c>
      <c r="G268" s="29">
        <f>IF(A268&gt;=Inputs!$B$32,$F$764,MIN(IF(Inputs!$B$28="",1E+15,Inputs!$B$28),(1-Inputs!$B$26)*IF(ROW()-4-Inputs!$B$27&gt;=1,INDEX($F$5:$F$764,ROW()-4-Inputs!$B$27),0)))</f>
        <v/>
      </c>
      <c r="H268" s="29">
        <f>G268-G267</f>
        <v/>
      </c>
      <c r="I268" s="29">
        <f>IF(A268=Inputs!$B$32,$F$764,0)</f>
        <v/>
      </c>
      <c r="J268" s="29">
        <f>CHOOSE(Inputs!$B$37,E268,H268,I268)</f>
        <v/>
      </c>
      <c r="K268" s="29">
        <f>K267+J268-D268</f>
        <v/>
      </c>
      <c r="L268" s="29">
        <f>L267+E268-D268</f>
        <v/>
      </c>
      <c r="M268" s="29">
        <f>M267+H268-D268</f>
        <v/>
      </c>
      <c r="N268" s="29">
        <f>N267+I268-D268</f>
        <v/>
      </c>
      <c r="O268" s="29">
        <f>IF(MONTH(A268)&lt;&gt;MONTH(A267),K268,MIN(O267,K268))</f>
        <v/>
      </c>
      <c r="P268" s="29">
        <f>IF(MONTH(A268)&lt;&gt;MONTH(A267),L268,MIN(P267,L268))</f>
        <v/>
      </c>
      <c r="Q268" s="29">
        <f>IF(MONTH(A268)&lt;&gt;MONTH(A267),M268,MIN(Q267,M268))</f>
        <v/>
      </c>
      <c r="R268" s="29">
        <f>IF(MONTH(A268)&lt;&gt;MONTH(A267),N268,MIN(R267,N268))</f>
        <v/>
      </c>
    </row>
    <row r="269">
      <c r="A269" s="27">
        <f>A268+1</f>
        <v/>
      </c>
      <c r="B269" s="28">
        <f>Inputs!$B$9*(IF(AND((A269-Inputs!$B$8)&gt;=0,(A269-Inputs!$B$8)&lt;=13),Inputs!$B$16/14,0)+IF(AND((A269-Inputs!$B$8)&gt;=14,(A269-Inputs!$B$8)&lt;=Inputs!$B$35-15),Inputs!$B$18/MAX(1,Inputs!$B$35-28),0)+IF(AND((A269-Inputs!$B$8)&gt;=Inputs!$B$35-14,(A269-Inputs!$B$8)&lt;=Inputs!$B$35-1,(A269-Inputs!$B$8)&gt;=14),Inputs!$B$17/14,0))</f>
        <v/>
      </c>
      <c r="C269" s="29">
        <f>B269*Inputs!$B$10</f>
        <v/>
      </c>
      <c r="D269" s="29">
        <f>SUMIFS(Outflows!$C$5:$C$64,Outflows!$A$5:$A$64,A269)</f>
        <v/>
      </c>
      <c r="E269" s="29">
        <f>IF(ROW()-4-Inputs!$B$24&gt;=1,INDEX($C$5:$C$764,ROW()-4-Inputs!$B$24),0)</f>
        <v/>
      </c>
      <c r="F269" s="29">
        <f>F268+C269</f>
        <v/>
      </c>
      <c r="G269" s="29">
        <f>IF(A269&gt;=Inputs!$B$32,$F$764,MIN(IF(Inputs!$B$28="",1E+15,Inputs!$B$28),(1-Inputs!$B$26)*IF(ROW()-4-Inputs!$B$27&gt;=1,INDEX($F$5:$F$764,ROW()-4-Inputs!$B$27),0)))</f>
        <v/>
      </c>
      <c r="H269" s="29">
        <f>G269-G268</f>
        <v/>
      </c>
      <c r="I269" s="29">
        <f>IF(A269=Inputs!$B$32,$F$764,0)</f>
        <v/>
      </c>
      <c r="J269" s="29">
        <f>CHOOSE(Inputs!$B$37,E269,H269,I269)</f>
        <v/>
      </c>
      <c r="K269" s="29">
        <f>K268+J269-D269</f>
        <v/>
      </c>
      <c r="L269" s="29">
        <f>L268+E269-D269</f>
        <v/>
      </c>
      <c r="M269" s="29">
        <f>M268+H269-D269</f>
        <v/>
      </c>
      <c r="N269" s="29">
        <f>N268+I269-D269</f>
        <v/>
      </c>
      <c r="O269" s="29">
        <f>IF(MONTH(A269)&lt;&gt;MONTH(A268),K269,MIN(O268,K269))</f>
        <v/>
      </c>
      <c r="P269" s="29">
        <f>IF(MONTH(A269)&lt;&gt;MONTH(A268),L269,MIN(P268,L269))</f>
        <v/>
      </c>
      <c r="Q269" s="29">
        <f>IF(MONTH(A269)&lt;&gt;MONTH(A268),M269,MIN(Q268,M269))</f>
        <v/>
      </c>
      <c r="R269" s="29">
        <f>IF(MONTH(A269)&lt;&gt;MONTH(A268),N269,MIN(R268,N269))</f>
        <v/>
      </c>
    </row>
    <row r="270">
      <c r="A270" s="27">
        <f>A269+1</f>
        <v/>
      </c>
      <c r="B270" s="28">
        <f>Inputs!$B$9*(IF(AND((A270-Inputs!$B$8)&gt;=0,(A270-Inputs!$B$8)&lt;=13),Inputs!$B$16/14,0)+IF(AND((A270-Inputs!$B$8)&gt;=14,(A270-Inputs!$B$8)&lt;=Inputs!$B$35-15),Inputs!$B$18/MAX(1,Inputs!$B$35-28),0)+IF(AND((A270-Inputs!$B$8)&gt;=Inputs!$B$35-14,(A270-Inputs!$B$8)&lt;=Inputs!$B$35-1,(A270-Inputs!$B$8)&gt;=14),Inputs!$B$17/14,0))</f>
        <v/>
      </c>
      <c r="C270" s="29">
        <f>B270*Inputs!$B$10</f>
        <v/>
      </c>
      <c r="D270" s="29">
        <f>SUMIFS(Outflows!$C$5:$C$64,Outflows!$A$5:$A$64,A270)</f>
        <v/>
      </c>
      <c r="E270" s="29">
        <f>IF(ROW()-4-Inputs!$B$24&gt;=1,INDEX($C$5:$C$764,ROW()-4-Inputs!$B$24),0)</f>
        <v/>
      </c>
      <c r="F270" s="29">
        <f>F269+C270</f>
        <v/>
      </c>
      <c r="G270" s="29">
        <f>IF(A270&gt;=Inputs!$B$32,$F$764,MIN(IF(Inputs!$B$28="",1E+15,Inputs!$B$28),(1-Inputs!$B$26)*IF(ROW()-4-Inputs!$B$27&gt;=1,INDEX($F$5:$F$764,ROW()-4-Inputs!$B$27),0)))</f>
        <v/>
      </c>
      <c r="H270" s="29">
        <f>G270-G269</f>
        <v/>
      </c>
      <c r="I270" s="29">
        <f>IF(A270=Inputs!$B$32,$F$764,0)</f>
        <v/>
      </c>
      <c r="J270" s="29">
        <f>CHOOSE(Inputs!$B$37,E270,H270,I270)</f>
        <v/>
      </c>
      <c r="K270" s="29">
        <f>K269+J270-D270</f>
        <v/>
      </c>
      <c r="L270" s="29">
        <f>L269+E270-D270</f>
        <v/>
      </c>
      <c r="M270" s="29">
        <f>M269+H270-D270</f>
        <v/>
      </c>
      <c r="N270" s="29">
        <f>N269+I270-D270</f>
        <v/>
      </c>
      <c r="O270" s="29">
        <f>IF(MONTH(A270)&lt;&gt;MONTH(A269),K270,MIN(O269,K270))</f>
        <v/>
      </c>
      <c r="P270" s="29">
        <f>IF(MONTH(A270)&lt;&gt;MONTH(A269),L270,MIN(P269,L270))</f>
        <v/>
      </c>
      <c r="Q270" s="29">
        <f>IF(MONTH(A270)&lt;&gt;MONTH(A269),M270,MIN(Q269,M270))</f>
        <v/>
      </c>
      <c r="R270" s="29">
        <f>IF(MONTH(A270)&lt;&gt;MONTH(A269),N270,MIN(R269,N270))</f>
        <v/>
      </c>
    </row>
    <row r="271">
      <c r="A271" s="27">
        <f>A270+1</f>
        <v/>
      </c>
      <c r="B271" s="28">
        <f>Inputs!$B$9*(IF(AND((A271-Inputs!$B$8)&gt;=0,(A271-Inputs!$B$8)&lt;=13),Inputs!$B$16/14,0)+IF(AND((A271-Inputs!$B$8)&gt;=14,(A271-Inputs!$B$8)&lt;=Inputs!$B$35-15),Inputs!$B$18/MAX(1,Inputs!$B$35-28),0)+IF(AND((A271-Inputs!$B$8)&gt;=Inputs!$B$35-14,(A271-Inputs!$B$8)&lt;=Inputs!$B$35-1,(A271-Inputs!$B$8)&gt;=14),Inputs!$B$17/14,0))</f>
        <v/>
      </c>
      <c r="C271" s="29">
        <f>B271*Inputs!$B$10</f>
        <v/>
      </c>
      <c r="D271" s="29">
        <f>SUMIFS(Outflows!$C$5:$C$64,Outflows!$A$5:$A$64,A271)</f>
        <v/>
      </c>
      <c r="E271" s="29">
        <f>IF(ROW()-4-Inputs!$B$24&gt;=1,INDEX($C$5:$C$764,ROW()-4-Inputs!$B$24),0)</f>
        <v/>
      </c>
      <c r="F271" s="29">
        <f>F270+C271</f>
        <v/>
      </c>
      <c r="G271" s="29">
        <f>IF(A271&gt;=Inputs!$B$32,$F$764,MIN(IF(Inputs!$B$28="",1E+15,Inputs!$B$28),(1-Inputs!$B$26)*IF(ROW()-4-Inputs!$B$27&gt;=1,INDEX($F$5:$F$764,ROW()-4-Inputs!$B$27),0)))</f>
        <v/>
      </c>
      <c r="H271" s="29">
        <f>G271-G270</f>
        <v/>
      </c>
      <c r="I271" s="29">
        <f>IF(A271=Inputs!$B$32,$F$764,0)</f>
        <v/>
      </c>
      <c r="J271" s="29">
        <f>CHOOSE(Inputs!$B$37,E271,H271,I271)</f>
        <v/>
      </c>
      <c r="K271" s="29">
        <f>K270+J271-D271</f>
        <v/>
      </c>
      <c r="L271" s="29">
        <f>L270+E271-D271</f>
        <v/>
      </c>
      <c r="M271" s="29">
        <f>M270+H271-D271</f>
        <v/>
      </c>
      <c r="N271" s="29">
        <f>N270+I271-D271</f>
        <v/>
      </c>
      <c r="O271" s="29">
        <f>IF(MONTH(A271)&lt;&gt;MONTH(A270),K271,MIN(O270,K271))</f>
        <v/>
      </c>
      <c r="P271" s="29">
        <f>IF(MONTH(A271)&lt;&gt;MONTH(A270),L271,MIN(P270,L271))</f>
        <v/>
      </c>
      <c r="Q271" s="29">
        <f>IF(MONTH(A271)&lt;&gt;MONTH(A270),M271,MIN(Q270,M271))</f>
        <v/>
      </c>
      <c r="R271" s="29">
        <f>IF(MONTH(A271)&lt;&gt;MONTH(A270),N271,MIN(R270,N271))</f>
        <v/>
      </c>
    </row>
    <row r="272">
      <c r="A272" s="27">
        <f>A271+1</f>
        <v/>
      </c>
      <c r="B272" s="28">
        <f>Inputs!$B$9*(IF(AND((A272-Inputs!$B$8)&gt;=0,(A272-Inputs!$B$8)&lt;=13),Inputs!$B$16/14,0)+IF(AND((A272-Inputs!$B$8)&gt;=14,(A272-Inputs!$B$8)&lt;=Inputs!$B$35-15),Inputs!$B$18/MAX(1,Inputs!$B$35-28),0)+IF(AND((A272-Inputs!$B$8)&gt;=Inputs!$B$35-14,(A272-Inputs!$B$8)&lt;=Inputs!$B$35-1,(A272-Inputs!$B$8)&gt;=14),Inputs!$B$17/14,0))</f>
        <v/>
      </c>
      <c r="C272" s="29">
        <f>B272*Inputs!$B$10</f>
        <v/>
      </c>
      <c r="D272" s="29">
        <f>SUMIFS(Outflows!$C$5:$C$64,Outflows!$A$5:$A$64,A272)</f>
        <v/>
      </c>
      <c r="E272" s="29">
        <f>IF(ROW()-4-Inputs!$B$24&gt;=1,INDEX($C$5:$C$764,ROW()-4-Inputs!$B$24),0)</f>
        <v/>
      </c>
      <c r="F272" s="29">
        <f>F271+C272</f>
        <v/>
      </c>
      <c r="G272" s="29">
        <f>IF(A272&gt;=Inputs!$B$32,$F$764,MIN(IF(Inputs!$B$28="",1E+15,Inputs!$B$28),(1-Inputs!$B$26)*IF(ROW()-4-Inputs!$B$27&gt;=1,INDEX($F$5:$F$764,ROW()-4-Inputs!$B$27),0)))</f>
        <v/>
      </c>
      <c r="H272" s="29">
        <f>G272-G271</f>
        <v/>
      </c>
      <c r="I272" s="29">
        <f>IF(A272=Inputs!$B$32,$F$764,0)</f>
        <v/>
      </c>
      <c r="J272" s="29">
        <f>CHOOSE(Inputs!$B$37,E272,H272,I272)</f>
        <v/>
      </c>
      <c r="K272" s="29">
        <f>K271+J272-D272</f>
        <v/>
      </c>
      <c r="L272" s="29">
        <f>L271+E272-D272</f>
        <v/>
      </c>
      <c r="M272" s="29">
        <f>M271+H272-D272</f>
        <v/>
      </c>
      <c r="N272" s="29">
        <f>N271+I272-D272</f>
        <v/>
      </c>
      <c r="O272" s="29">
        <f>IF(MONTH(A272)&lt;&gt;MONTH(A271),K272,MIN(O271,K272))</f>
        <v/>
      </c>
      <c r="P272" s="29">
        <f>IF(MONTH(A272)&lt;&gt;MONTH(A271),L272,MIN(P271,L272))</f>
        <v/>
      </c>
      <c r="Q272" s="29">
        <f>IF(MONTH(A272)&lt;&gt;MONTH(A271),M272,MIN(Q271,M272))</f>
        <v/>
      </c>
      <c r="R272" s="29">
        <f>IF(MONTH(A272)&lt;&gt;MONTH(A271),N272,MIN(R271,N272))</f>
        <v/>
      </c>
    </row>
    <row r="273">
      <c r="A273" s="27">
        <f>A272+1</f>
        <v/>
      </c>
      <c r="B273" s="28">
        <f>Inputs!$B$9*(IF(AND((A273-Inputs!$B$8)&gt;=0,(A273-Inputs!$B$8)&lt;=13),Inputs!$B$16/14,0)+IF(AND((A273-Inputs!$B$8)&gt;=14,(A273-Inputs!$B$8)&lt;=Inputs!$B$35-15),Inputs!$B$18/MAX(1,Inputs!$B$35-28),0)+IF(AND((A273-Inputs!$B$8)&gt;=Inputs!$B$35-14,(A273-Inputs!$B$8)&lt;=Inputs!$B$35-1,(A273-Inputs!$B$8)&gt;=14),Inputs!$B$17/14,0))</f>
        <v/>
      </c>
      <c r="C273" s="29">
        <f>B273*Inputs!$B$10</f>
        <v/>
      </c>
      <c r="D273" s="29">
        <f>SUMIFS(Outflows!$C$5:$C$64,Outflows!$A$5:$A$64,A273)</f>
        <v/>
      </c>
      <c r="E273" s="29">
        <f>IF(ROW()-4-Inputs!$B$24&gt;=1,INDEX($C$5:$C$764,ROW()-4-Inputs!$B$24),0)</f>
        <v/>
      </c>
      <c r="F273" s="29">
        <f>F272+C273</f>
        <v/>
      </c>
      <c r="G273" s="29">
        <f>IF(A273&gt;=Inputs!$B$32,$F$764,MIN(IF(Inputs!$B$28="",1E+15,Inputs!$B$28),(1-Inputs!$B$26)*IF(ROW()-4-Inputs!$B$27&gt;=1,INDEX($F$5:$F$764,ROW()-4-Inputs!$B$27),0)))</f>
        <v/>
      </c>
      <c r="H273" s="29">
        <f>G273-G272</f>
        <v/>
      </c>
      <c r="I273" s="29">
        <f>IF(A273=Inputs!$B$32,$F$764,0)</f>
        <v/>
      </c>
      <c r="J273" s="29">
        <f>CHOOSE(Inputs!$B$37,E273,H273,I273)</f>
        <v/>
      </c>
      <c r="K273" s="29">
        <f>K272+J273-D273</f>
        <v/>
      </c>
      <c r="L273" s="29">
        <f>L272+E273-D273</f>
        <v/>
      </c>
      <c r="M273" s="29">
        <f>M272+H273-D273</f>
        <v/>
      </c>
      <c r="N273" s="29">
        <f>N272+I273-D273</f>
        <v/>
      </c>
      <c r="O273" s="29">
        <f>IF(MONTH(A273)&lt;&gt;MONTH(A272),K273,MIN(O272,K273))</f>
        <v/>
      </c>
      <c r="P273" s="29">
        <f>IF(MONTH(A273)&lt;&gt;MONTH(A272),L273,MIN(P272,L273))</f>
        <v/>
      </c>
      <c r="Q273" s="29">
        <f>IF(MONTH(A273)&lt;&gt;MONTH(A272),M273,MIN(Q272,M273))</f>
        <v/>
      </c>
      <c r="R273" s="29">
        <f>IF(MONTH(A273)&lt;&gt;MONTH(A272),N273,MIN(R272,N273))</f>
        <v/>
      </c>
    </row>
    <row r="274">
      <c r="A274" s="27">
        <f>A273+1</f>
        <v/>
      </c>
      <c r="B274" s="28">
        <f>Inputs!$B$9*(IF(AND((A274-Inputs!$B$8)&gt;=0,(A274-Inputs!$B$8)&lt;=13),Inputs!$B$16/14,0)+IF(AND((A274-Inputs!$B$8)&gt;=14,(A274-Inputs!$B$8)&lt;=Inputs!$B$35-15),Inputs!$B$18/MAX(1,Inputs!$B$35-28),0)+IF(AND((A274-Inputs!$B$8)&gt;=Inputs!$B$35-14,(A274-Inputs!$B$8)&lt;=Inputs!$B$35-1,(A274-Inputs!$B$8)&gt;=14),Inputs!$B$17/14,0))</f>
        <v/>
      </c>
      <c r="C274" s="29">
        <f>B274*Inputs!$B$10</f>
        <v/>
      </c>
      <c r="D274" s="29">
        <f>SUMIFS(Outflows!$C$5:$C$64,Outflows!$A$5:$A$64,A274)</f>
        <v/>
      </c>
      <c r="E274" s="29">
        <f>IF(ROW()-4-Inputs!$B$24&gt;=1,INDEX($C$5:$C$764,ROW()-4-Inputs!$B$24),0)</f>
        <v/>
      </c>
      <c r="F274" s="29">
        <f>F273+C274</f>
        <v/>
      </c>
      <c r="G274" s="29">
        <f>IF(A274&gt;=Inputs!$B$32,$F$764,MIN(IF(Inputs!$B$28="",1E+15,Inputs!$B$28),(1-Inputs!$B$26)*IF(ROW()-4-Inputs!$B$27&gt;=1,INDEX($F$5:$F$764,ROW()-4-Inputs!$B$27),0)))</f>
        <v/>
      </c>
      <c r="H274" s="29">
        <f>G274-G273</f>
        <v/>
      </c>
      <c r="I274" s="29">
        <f>IF(A274=Inputs!$B$32,$F$764,0)</f>
        <v/>
      </c>
      <c r="J274" s="29">
        <f>CHOOSE(Inputs!$B$37,E274,H274,I274)</f>
        <v/>
      </c>
      <c r="K274" s="29">
        <f>K273+J274-D274</f>
        <v/>
      </c>
      <c r="L274" s="29">
        <f>L273+E274-D274</f>
        <v/>
      </c>
      <c r="M274" s="29">
        <f>M273+H274-D274</f>
        <v/>
      </c>
      <c r="N274" s="29">
        <f>N273+I274-D274</f>
        <v/>
      </c>
      <c r="O274" s="29">
        <f>IF(MONTH(A274)&lt;&gt;MONTH(A273),K274,MIN(O273,K274))</f>
        <v/>
      </c>
      <c r="P274" s="29">
        <f>IF(MONTH(A274)&lt;&gt;MONTH(A273),L274,MIN(P273,L274))</f>
        <v/>
      </c>
      <c r="Q274" s="29">
        <f>IF(MONTH(A274)&lt;&gt;MONTH(A273),M274,MIN(Q273,M274))</f>
        <v/>
      </c>
      <c r="R274" s="29">
        <f>IF(MONTH(A274)&lt;&gt;MONTH(A273),N274,MIN(R273,N274))</f>
        <v/>
      </c>
    </row>
    <row r="275">
      <c r="A275" s="27">
        <f>A274+1</f>
        <v/>
      </c>
      <c r="B275" s="28">
        <f>Inputs!$B$9*(IF(AND((A275-Inputs!$B$8)&gt;=0,(A275-Inputs!$B$8)&lt;=13),Inputs!$B$16/14,0)+IF(AND((A275-Inputs!$B$8)&gt;=14,(A275-Inputs!$B$8)&lt;=Inputs!$B$35-15),Inputs!$B$18/MAX(1,Inputs!$B$35-28),0)+IF(AND((A275-Inputs!$B$8)&gt;=Inputs!$B$35-14,(A275-Inputs!$B$8)&lt;=Inputs!$B$35-1,(A275-Inputs!$B$8)&gt;=14),Inputs!$B$17/14,0))</f>
        <v/>
      </c>
      <c r="C275" s="29">
        <f>B275*Inputs!$B$10</f>
        <v/>
      </c>
      <c r="D275" s="29">
        <f>SUMIFS(Outflows!$C$5:$C$64,Outflows!$A$5:$A$64,A275)</f>
        <v/>
      </c>
      <c r="E275" s="29">
        <f>IF(ROW()-4-Inputs!$B$24&gt;=1,INDEX($C$5:$C$764,ROW()-4-Inputs!$B$24),0)</f>
        <v/>
      </c>
      <c r="F275" s="29">
        <f>F274+C275</f>
        <v/>
      </c>
      <c r="G275" s="29">
        <f>IF(A275&gt;=Inputs!$B$32,$F$764,MIN(IF(Inputs!$B$28="",1E+15,Inputs!$B$28),(1-Inputs!$B$26)*IF(ROW()-4-Inputs!$B$27&gt;=1,INDEX($F$5:$F$764,ROW()-4-Inputs!$B$27),0)))</f>
        <v/>
      </c>
      <c r="H275" s="29">
        <f>G275-G274</f>
        <v/>
      </c>
      <c r="I275" s="29">
        <f>IF(A275=Inputs!$B$32,$F$764,0)</f>
        <v/>
      </c>
      <c r="J275" s="29">
        <f>CHOOSE(Inputs!$B$37,E275,H275,I275)</f>
        <v/>
      </c>
      <c r="K275" s="29">
        <f>K274+J275-D275</f>
        <v/>
      </c>
      <c r="L275" s="29">
        <f>L274+E275-D275</f>
        <v/>
      </c>
      <c r="M275" s="29">
        <f>M274+H275-D275</f>
        <v/>
      </c>
      <c r="N275" s="29">
        <f>N274+I275-D275</f>
        <v/>
      </c>
      <c r="O275" s="29">
        <f>IF(MONTH(A275)&lt;&gt;MONTH(A274),K275,MIN(O274,K275))</f>
        <v/>
      </c>
      <c r="P275" s="29">
        <f>IF(MONTH(A275)&lt;&gt;MONTH(A274),L275,MIN(P274,L275))</f>
        <v/>
      </c>
      <c r="Q275" s="29">
        <f>IF(MONTH(A275)&lt;&gt;MONTH(A274),M275,MIN(Q274,M275))</f>
        <v/>
      </c>
      <c r="R275" s="29">
        <f>IF(MONTH(A275)&lt;&gt;MONTH(A274),N275,MIN(R274,N275))</f>
        <v/>
      </c>
    </row>
    <row r="276">
      <c r="A276" s="27">
        <f>A275+1</f>
        <v/>
      </c>
      <c r="B276" s="28">
        <f>Inputs!$B$9*(IF(AND((A276-Inputs!$B$8)&gt;=0,(A276-Inputs!$B$8)&lt;=13),Inputs!$B$16/14,0)+IF(AND((A276-Inputs!$B$8)&gt;=14,(A276-Inputs!$B$8)&lt;=Inputs!$B$35-15),Inputs!$B$18/MAX(1,Inputs!$B$35-28),0)+IF(AND((A276-Inputs!$B$8)&gt;=Inputs!$B$35-14,(A276-Inputs!$B$8)&lt;=Inputs!$B$35-1,(A276-Inputs!$B$8)&gt;=14),Inputs!$B$17/14,0))</f>
        <v/>
      </c>
      <c r="C276" s="29">
        <f>B276*Inputs!$B$10</f>
        <v/>
      </c>
      <c r="D276" s="29">
        <f>SUMIFS(Outflows!$C$5:$C$64,Outflows!$A$5:$A$64,A276)</f>
        <v/>
      </c>
      <c r="E276" s="29">
        <f>IF(ROW()-4-Inputs!$B$24&gt;=1,INDEX($C$5:$C$764,ROW()-4-Inputs!$B$24),0)</f>
        <v/>
      </c>
      <c r="F276" s="29">
        <f>F275+C276</f>
        <v/>
      </c>
      <c r="G276" s="29">
        <f>IF(A276&gt;=Inputs!$B$32,$F$764,MIN(IF(Inputs!$B$28="",1E+15,Inputs!$B$28),(1-Inputs!$B$26)*IF(ROW()-4-Inputs!$B$27&gt;=1,INDEX($F$5:$F$764,ROW()-4-Inputs!$B$27),0)))</f>
        <v/>
      </c>
      <c r="H276" s="29">
        <f>G276-G275</f>
        <v/>
      </c>
      <c r="I276" s="29">
        <f>IF(A276=Inputs!$B$32,$F$764,0)</f>
        <v/>
      </c>
      <c r="J276" s="29">
        <f>CHOOSE(Inputs!$B$37,E276,H276,I276)</f>
        <v/>
      </c>
      <c r="K276" s="29">
        <f>K275+J276-D276</f>
        <v/>
      </c>
      <c r="L276" s="29">
        <f>L275+E276-D276</f>
        <v/>
      </c>
      <c r="M276" s="29">
        <f>M275+H276-D276</f>
        <v/>
      </c>
      <c r="N276" s="29">
        <f>N275+I276-D276</f>
        <v/>
      </c>
      <c r="O276" s="29">
        <f>IF(MONTH(A276)&lt;&gt;MONTH(A275),K276,MIN(O275,K276))</f>
        <v/>
      </c>
      <c r="P276" s="29">
        <f>IF(MONTH(A276)&lt;&gt;MONTH(A275),L276,MIN(P275,L276))</f>
        <v/>
      </c>
      <c r="Q276" s="29">
        <f>IF(MONTH(A276)&lt;&gt;MONTH(A275),M276,MIN(Q275,M276))</f>
        <v/>
      </c>
      <c r="R276" s="29">
        <f>IF(MONTH(A276)&lt;&gt;MONTH(A275),N276,MIN(R275,N276))</f>
        <v/>
      </c>
    </row>
    <row r="277">
      <c r="A277" s="27">
        <f>A276+1</f>
        <v/>
      </c>
      <c r="B277" s="28">
        <f>Inputs!$B$9*(IF(AND((A277-Inputs!$B$8)&gt;=0,(A277-Inputs!$B$8)&lt;=13),Inputs!$B$16/14,0)+IF(AND((A277-Inputs!$B$8)&gt;=14,(A277-Inputs!$B$8)&lt;=Inputs!$B$35-15),Inputs!$B$18/MAX(1,Inputs!$B$35-28),0)+IF(AND((A277-Inputs!$B$8)&gt;=Inputs!$B$35-14,(A277-Inputs!$B$8)&lt;=Inputs!$B$35-1,(A277-Inputs!$B$8)&gt;=14),Inputs!$B$17/14,0))</f>
        <v/>
      </c>
      <c r="C277" s="29">
        <f>B277*Inputs!$B$10</f>
        <v/>
      </c>
      <c r="D277" s="29">
        <f>SUMIFS(Outflows!$C$5:$C$64,Outflows!$A$5:$A$64,A277)</f>
        <v/>
      </c>
      <c r="E277" s="29">
        <f>IF(ROW()-4-Inputs!$B$24&gt;=1,INDEX($C$5:$C$764,ROW()-4-Inputs!$B$24),0)</f>
        <v/>
      </c>
      <c r="F277" s="29">
        <f>F276+C277</f>
        <v/>
      </c>
      <c r="G277" s="29">
        <f>IF(A277&gt;=Inputs!$B$32,$F$764,MIN(IF(Inputs!$B$28="",1E+15,Inputs!$B$28),(1-Inputs!$B$26)*IF(ROW()-4-Inputs!$B$27&gt;=1,INDEX($F$5:$F$764,ROW()-4-Inputs!$B$27),0)))</f>
        <v/>
      </c>
      <c r="H277" s="29">
        <f>G277-G276</f>
        <v/>
      </c>
      <c r="I277" s="29">
        <f>IF(A277=Inputs!$B$32,$F$764,0)</f>
        <v/>
      </c>
      <c r="J277" s="29">
        <f>CHOOSE(Inputs!$B$37,E277,H277,I277)</f>
        <v/>
      </c>
      <c r="K277" s="29">
        <f>K276+J277-D277</f>
        <v/>
      </c>
      <c r="L277" s="29">
        <f>L276+E277-D277</f>
        <v/>
      </c>
      <c r="M277" s="29">
        <f>M276+H277-D277</f>
        <v/>
      </c>
      <c r="N277" s="29">
        <f>N276+I277-D277</f>
        <v/>
      </c>
      <c r="O277" s="29">
        <f>IF(MONTH(A277)&lt;&gt;MONTH(A276),K277,MIN(O276,K277))</f>
        <v/>
      </c>
      <c r="P277" s="29">
        <f>IF(MONTH(A277)&lt;&gt;MONTH(A276),L277,MIN(P276,L277))</f>
        <v/>
      </c>
      <c r="Q277" s="29">
        <f>IF(MONTH(A277)&lt;&gt;MONTH(A276),M277,MIN(Q276,M277))</f>
        <v/>
      </c>
      <c r="R277" s="29">
        <f>IF(MONTH(A277)&lt;&gt;MONTH(A276),N277,MIN(R276,N277))</f>
        <v/>
      </c>
    </row>
    <row r="278">
      <c r="A278" s="27">
        <f>A277+1</f>
        <v/>
      </c>
      <c r="B278" s="28">
        <f>Inputs!$B$9*(IF(AND((A278-Inputs!$B$8)&gt;=0,(A278-Inputs!$B$8)&lt;=13),Inputs!$B$16/14,0)+IF(AND((A278-Inputs!$B$8)&gt;=14,(A278-Inputs!$B$8)&lt;=Inputs!$B$35-15),Inputs!$B$18/MAX(1,Inputs!$B$35-28),0)+IF(AND((A278-Inputs!$B$8)&gt;=Inputs!$B$35-14,(A278-Inputs!$B$8)&lt;=Inputs!$B$35-1,(A278-Inputs!$B$8)&gt;=14),Inputs!$B$17/14,0))</f>
        <v/>
      </c>
      <c r="C278" s="29">
        <f>B278*Inputs!$B$10</f>
        <v/>
      </c>
      <c r="D278" s="29">
        <f>SUMIFS(Outflows!$C$5:$C$64,Outflows!$A$5:$A$64,A278)</f>
        <v/>
      </c>
      <c r="E278" s="29">
        <f>IF(ROW()-4-Inputs!$B$24&gt;=1,INDEX($C$5:$C$764,ROW()-4-Inputs!$B$24),0)</f>
        <v/>
      </c>
      <c r="F278" s="29">
        <f>F277+C278</f>
        <v/>
      </c>
      <c r="G278" s="29">
        <f>IF(A278&gt;=Inputs!$B$32,$F$764,MIN(IF(Inputs!$B$28="",1E+15,Inputs!$B$28),(1-Inputs!$B$26)*IF(ROW()-4-Inputs!$B$27&gt;=1,INDEX($F$5:$F$764,ROW()-4-Inputs!$B$27),0)))</f>
        <v/>
      </c>
      <c r="H278" s="29">
        <f>G278-G277</f>
        <v/>
      </c>
      <c r="I278" s="29">
        <f>IF(A278=Inputs!$B$32,$F$764,0)</f>
        <v/>
      </c>
      <c r="J278" s="29">
        <f>CHOOSE(Inputs!$B$37,E278,H278,I278)</f>
        <v/>
      </c>
      <c r="K278" s="29">
        <f>K277+J278-D278</f>
        <v/>
      </c>
      <c r="L278" s="29">
        <f>L277+E278-D278</f>
        <v/>
      </c>
      <c r="M278" s="29">
        <f>M277+H278-D278</f>
        <v/>
      </c>
      <c r="N278" s="29">
        <f>N277+I278-D278</f>
        <v/>
      </c>
      <c r="O278" s="29">
        <f>IF(MONTH(A278)&lt;&gt;MONTH(A277),K278,MIN(O277,K278))</f>
        <v/>
      </c>
      <c r="P278" s="29">
        <f>IF(MONTH(A278)&lt;&gt;MONTH(A277),L278,MIN(P277,L278))</f>
        <v/>
      </c>
      <c r="Q278" s="29">
        <f>IF(MONTH(A278)&lt;&gt;MONTH(A277),M278,MIN(Q277,M278))</f>
        <v/>
      </c>
      <c r="R278" s="29">
        <f>IF(MONTH(A278)&lt;&gt;MONTH(A277),N278,MIN(R277,N278))</f>
        <v/>
      </c>
    </row>
    <row r="279">
      <c r="A279" s="27">
        <f>A278+1</f>
        <v/>
      </c>
      <c r="B279" s="28">
        <f>Inputs!$B$9*(IF(AND((A279-Inputs!$B$8)&gt;=0,(A279-Inputs!$B$8)&lt;=13),Inputs!$B$16/14,0)+IF(AND((A279-Inputs!$B$8)&gt;=14,(A279-Inputs!$B$8)&lt;=Inputs!$B$35-15),Inputs!$B$18/MAX(1,Inputs!$B$35-28),0)+IF(AND((A279-Inputs!$B$8)&gt;=Inputs!$B$35-14,(A279-Inputs!$B$8)&lt;=Inputs!$B$35-1,(A279-Inputs!$B$8)&gt;=14),Inputs!$B$17/14,0))</f>
        <v/>
      </c>
      <c r="C279" s="29">
        <f>B279*Inputs!$B$10</f>
        <v/>
      </c>
      <c r="D279" s="29">
        <f>SUMIFS(Outflows!$C$5:$C$64,Outflows!$A$5:$A$64,A279)</f>
        <v/>
      </c>
      <c r="E279" s="29">
        <f>IF(ROW()-4-Inputs!$B$24&gt;=1,INDEX($C$5:$C$764,ROW()-4-Inputs!$B$24),0)</f>
        <v/>
      </c>
      <c r="F279" s="29">
        <f>F278+C279</f>
        <v/>
      </c>
      <c r="G279" s="29">
        <f>IF(A279&gt;=Inputs!$B$32,$F$764,MIN(IF(Inputs!$B$28="",1E+15,Inputs!$B$28),(1-Inputs!$B$26)*IF(ROW()-4-Inputs!$B$27&gt;=1,INDEX($F$5:$F$764,ROW()-4-Inputs!$B$27),0)))</f>
        <v/>
      </c>
      <c r="H279" s="29">
        <f>G279-G278</f>
        <v/>
      </c>
      <c r="I279" s="29">
        <f>IF(A279=Inputs!$B$32,$F$764,0)</f>
        <v/>
      </c>
      <c r="J279" s="29">
        <f>CHOOSE(Inputs!$B$37,E279,H279,I279)</f>
        <v/>
      </c>
      <c r="K279" s="29">
        <f>K278+J279-D279</f>
        <v/>
      </c>
      <c r="L279" s="29">
        <f>L278+E279-D279</f>
        <v/>
      </c>
      <c r="M279" s="29">
        <f>M278+H279-D279</f>
        <v/>
      </c>
      <c r="N279" s="29">
        <f>N278+I279-D279</f>
        <v/>
      </c>
      <c r="O279" s="29">
        <f>IF(MONTH(A279)&lt;&gt;MONTH(A278),K279,MIN(O278,K279))</f>
        <v/>
      </c>
      <c r="P279" s="29">
        <f>IF(MONTH(A279)&lt;&gt;MONTH(A278),L279,MIN(P278,L279))</f>
        <v/>
      </c>
      <c r="Q279" s="29">
        <f>IF(MONTH(A279)&lt;&gt;MONTH(A278),M279,MIN(Q278,M279))</f>
        <v/>
      </c>
      <c r="R279" s="29">
        <f>IF(MONTH(A279)&lt;&gt;MONTH(A278),N279,MIN(R278,N279))</f>
        <v/>
      </c>
    </row>
    <row r="280">
      <c r="A280" s="27">
        <f>A279+1</f>
        <v/>
      </c>
      <c r="B280" s="28">
        <f>Inputs!$B$9*(IF(AND((A280-Inputs!$B$8)&gt;=0,(A280-Inputs!$B$8)&lt;=13),Inputs!$B$16/14,0)+IF(AND((A280-Inputs!$B$8)&gt;=14,(A280-Inputs!$B$8)&lt;=Inputs!$B$35-15),Inputs!$B$18/MAX(1,Inputs!$B$35-28),0)+IF(AND((A280-Inputs!$B$8)&gt;=Inputs!$B$35-14,(A280-Inputs!$B$8)&lt;=Inputs!$B$35-1,(A280-Inputs!$B$8)&gt;=14),Inputs!$B$17/14,0))</f>
        <v/>
      </c>
      <c r="C280" s="29">
        <f>B280*Inputs!$B$10</f>
        <v/>
      </c>
      <c r="D280" s="29">
        <f>SUMIFS(Outflows!$C$5:$C$64,Outflows!$A$5:$A$64,A280)</f>
        <v/>
      </c>
      <c r="E280" s="29">
        <f>IF(ROW()-4-Inputs!$B$24&gt;=1,INDEX($C$5:$C$764,ROW()-4-Inputs!$B$24),0)</f>
        <v/>
      </c>
      <c r="F280" s="29">
        <f>F279+C280</f>
        <v/>
      </c>
      <c r="G280" s="29">
        <f>IF(A280&gt;=Inputs!$B$32,$F$764,MIN(IF(Inputs!$B$28="",1E+15,Inputs!$B$28),(1-Inputs!$B$26)*IF(ROW()-4-Inputs!$B$27&gt;=1,INDEX($F$5:$F$764,ROW()-4-Inputs!$B$27),0)))</f>
        <v/>
      </c>
      <c r="H280" s="29">
        <f>G280-G279</f>
        <v/>
      </c>
      <c r="I280" s="29">
        <f>IF(A280=Inputs!$B$32,$F$764,0)</f>
        <v/>
      </c>
      <c r="J280" s="29">
        <f>CHOOSE(Inputs!$B$37,E280,H280,I280)</f>
        <v/>
      </c>
      <c r="K280" s="29">
        <f>K279+J280-D280</f>
        <v/>
      </c>
      <c r="L280" s="29">
        <f>L279+E280-D280</f>
        <v/>
      </c>
      <c r="M280" s="29">
        <f>M279+H280-D280</f>
        <v/>
      </c>
      <c r="N280" s="29">
        <f>N279+I280-D280</f>
        <v/>
      </c>
      <c r="O280" s="29">
        <f>IF(MONTH(A280)&lt;&gt;MONTH(A279),K280,MIN(O279,K280))</f>
        <v/>
      </c>
      <c r="P280" s="29">
        <f>IF(MONTH(A280)&lt;&gt;MONTH(A279),L280,MIN(P279,L280))</f>
        <v/>
      </c>
      <c r="Q280" s="29">
        <f>IF(MONTH(A280)&lt;&gt;MONTH(A279),M280,MIN(Q279,M280))</f>
        <v/>
      </c>
      <c r="R280" s="29">
        <f>IF(MONTH(A280)&lt;&gt;MONTH(A279),N280,MIN(R279,N280))</f>
        <v/>
      </c>
    </row>
    <row r="281">
      <c r="A281" s="27">
        <f>A280+1</f>
        <v/>
      </c>
      <c r="B281" s="28">
        <f>Inputs!$B$9*(IF(AND((A281-Inputs!$B$8)&gt;=0,(A281-Inputs!$B$8)&lt;=13),Inputs!$B$16/14,0)+IF(AND((A281-Inputs!$B$8)&gt;=14,(A281-Inputs!$B$8)&lt;=Inputs!$B$35-15),Inputs!$B$18/MAX(1,Inputs!$B$35-28),0)+IF(AND((A281-Inputs!$B$8)&gt;=Inputs!$B$35-14,(A281-Inputs!$B$8)&lt;=Inputs!$B$35-1,(A281-Inputs!$B$8)&gt;=14),Inputs!$B$17/14,0))</f>
        <v/>
      </c>
      <c r="C281" s="29">
        <f>B281*Inputs!$B$10</f>
        <v/>
      </c>
      <c r="D281" s="29">
        <f>SUMIFS(Outflows!$C$5:$C$64,Outflows!$A$5:$A$64,A281)</f>
        <v/>
      </c>
      <c r="E281" s="29">
        <f>IF(ROW()-4-Inputs!$B$24&gt;=1,INDEX($C$5:$C$764,ROW()-4-Inputs!$B$24),0)</f>
        <v/>
      </c>
      <c r="F281" s="29">
        <f>F280+C281</f>
        <v/>
      </c>
      <c r="G281" s="29">
        <f>IF(A281&gt;=Inputs!$B$32,$F$764,MIN(IF(Inputs!$B$28="",1E+15,Inputs!$B$28),(1-Inputs!$B$26)*IF(ROW()-4-Inputs!$B$27&gt;=1,INDEX($F$5:$F$764,ROW()-4-Inputs!$B$27),0)))</f>
        <v/>
      </c>
      <c r="H281" s="29">
        <f>G281-G280</f>
        <v/>
      </c>
      <c r="I281" s="29">
        <f>IF(A281=Inputs!$B$32,$F$764,0)</f>
        <v/>
      </c>
      <c r="J281" s="29">
        <f>CHOOSE(Inputs!$B$37,E281,H281,I281)</f>
        <v/>
      </c>
      <c r="K281" s="29">
        <f>K280+J281-D281</f>
        <v/>
      </c>
      <c r="L281" s="29">
        <f>L280+E281-D281</f>
        <v/>
      </c>
      <c r="M281" s="29">
        <f>M280+H281-D281</f>
        <v/>
      </c>
      <c r="N281" s="29">
        <f>N280+I281-D281</f>
        <v/>
      </c>
      <c r="O281" s="29">
        <f>IF(MONTH(A281)&lt;&gt;MONTH(A280),K281,MIN(O280,K281))</f>
        <v/>
      </c>
      <c r="P281" s="29">
        <f>IF(MONTH(A281)&lt;&gt;MONTH(A280),L281,MIN(P280,L281))</f>
        <v/>
      </c>
      <c r="Q281" s="29">
        <f>IF(MONTH(A281)&lt;&gt;MONTH(A280),M281,MIN(Q280,M281))</f>
        <v/>
      </c>
      <c r="R281" s="29">
        <f>IF(MONTH(A281)&lt;&gt;MONTH(A280),N281,MIN(R280,N281))</f>
        <v/>
      </c>
    </row>
    <row r="282">
      <c r="A282" s="27">
        <f>A281+1</f>
        <v/>
      </c>
      <c r="B282" s="28">
        <f>Inputs!$B$9*(IF(AND((A282-Inputs!$B$8)&gt;=0,(A282-Inputs!$B$8)&lt;=13),Inputs!$B$16/14,0)+IF(AND((A282-Inputs!$B$8)&gt;=14,(A282-Inputs!$B$8)&lt;=Inputs!$B$35-15),Inputs!$B$18/MAX(1,Inputs!$B$35-28),0)+IF(AND((A282-Inputs!$B$8)&gt;=Inputs!$B$35-14,(A282-Inputs!$B$8)&lt;=Inputs!$B$35-1,(A282-Inputs!$B$8)&gt;=14),Inputs!$B$17/14,0))</f>
        <v/>
      </c>
      <c r="C282" s="29">
        <f>B282*Inputs!$B$10</f>
        <v/>
      </c>
      <c r="D282" s="29">
        <f>SUMIFS(Outflows!$C$5:$C$64,Outflows!$A$5:$A$64,A282)</f>
        <v/>
      </c>
      <c r="E282" s="29">
        <f>IF(ROW()-4-Inputs!$B$24&gt;=1,INDEX($C$5:$C$764,ROW()-4-Inputs!$B$24),0)</f>
        <v/>
      </c>
      <c r="F282" s="29">
        <f>F281+C282</f>
        <v/>
      </c>
      <c r="G282" s="29">
        <f>IF(A282&gt;=Inputs!$B$32,$F$764,MIN(IF(Inputs!$B$28="",1E+15,Inputs!$B$28),(1-Inputs!$B$26)*IF(ROW()-4-Inputs!$B$27&gt;=1,INDEX($F$5:$F$764,ROW()-4-Inputs!$B$27),0)))</f>
        <v/>
      </c>
      <c r="H282" s="29">
        <f>G282-G281</f>
        <v/>
      </c>
      <c r="I282" s="29">
        <f>IF(A282=Inputs!$B$32,$F$764,0)</f>
        <v/>
      </c>
      <c r="J282" s="29">
        <f>CHOOSE(Inputs!$B$37,E282,H282,I282)</f>
        <v/>
      </c>
      <c r="K282" s="29">
        <f>K281+J282-D282</f>
        <v/>
      </c>
      <c r="L282" s="29">
        <f>L281+E282-D282</f>
        <v/>
      </c>
      <c r="M282" s="29">
        <f>M281+H282-D282</f>
        <v/>
      </c>
      <c r="N282" s="29">
        <f>N281+I282-D282</f>
        <v/>
      </c>
      <c r="O282" s="29">
        <f>IF(MONTH(A282)&lt;&gt;MONTH(A281),K282,MIN(O281,K282))</f>
        <v/>
      </c>
      <c r="P282" s="29">
        <f>IF(MONTH(A282)&lt;&gt;MONTH(A281),L282,MIN(P281,L282))</f>
        <v/>
      </c>
      <c r="Q282" s="29">
        <f>IF(MONTH(A282)&lt;&gt;MONTH(A281),M282,MIN(Q281,M282))</f>
        <v/>
      </c>
      <c r="R282" s="29">
        <f>IF(MONTH(A282)&lt;&gt;MONTH(A281),N282,MIN(R281,N282))</f>
        <v/>
      </c>
    </row>
    <row r="283">
      <c r="A283" s="27">
        <f>A282+1</f>
        <v/>
      </c>
      <c r="B283" s="28">
        <f>Inputs!$B$9*(IF(AND((A283-Inputs!$B$8)&gt;=0,(A283-Inputs!$B$8)&lt;=13),Inputs!$B$16/14,0)+IF(AND((A283-Inputs!$B$8)&gt;=14,(A283-Inputs!$B$8)&lt;=Inputs!$B$35-15),Inputs!$B$18/MAX(1,Inputs!$B$35-28),0)+IF(AND((A283-Inputs!$B$8)&gt;=Inputs!$B$35-14,(A283-Inputs!$B$8)&lt;=Inputs!$B$35-1,(A283-Inputs!$B$8)&gt;=14),Inputs!$B$17/14,0))</f>
        <v/>
      </c>
      <c r="C283" s="29">
        <f>B283*Inputs!$B$10</f>
        <v/>
      </c>
      <c r="D283" s="29">
        <f>SUMIFS(Outflows!$C$5:$C$64,Outflows!$A$5:$A$64,A283)</f>
        <v/>
      </c>
      <c r="E283" s="29">
        <f>IF(ROW()-4-Inputs!$B$24&gt;=1,INDEX($C$5:$C$764,ROW()-4-Inputs!$B$24),0)</f>
        <v/>
      </c>
      <c r="F283" s="29">
        <f>F282+C283</f>
        <v/>
      </c>
      <c r="G283" s="29">
        <f>IF(A283&gt;=Inputs!$B$32,$F$764,MIN(IF(Inputs!$B$28="",1E+15,Inputs!$B$28),(1-Inputs!$B$26)*IF(ROW()-4-Inputs!$B$27&gt;=1,INDEX($F$5:$F$764,ROW()-4-Inputs!$B$27),0)))</f>
        <v/>
      </c>
      <c r="H283" s="29">
        <f>G283-G282</f>
        <v/>
      </c>
      <c r="I283" s="29">
        <f>IF(A283=Inputs!$B$32,$F$764,0)</f>
        <v/>
      </c>
      <c r="J283" s="29">
        <f>CHOOSE(Inputs!$B$37,E283,H283,I283)</f>
        <v/>
      </c>
      <c r="K283" s="29">
        <f>K282+J283-D283</f>
        <v/>
      </c>
      <c r="L283" s="29">
        <f>L282+E283-D283</f>
        <v/>
      </c>
      <c r="M283" s="29">
        <f>M282+H283-D283</f>
        <v/>
      </c>
      <c r="N283" s="29">
        <f>N282+I283-D283</f>
        <v/>
      </c>
      <c r="O283" s="29">
        <f>IF(MONTH(A283)&lt;&gt;MONTH(A282),K283,MIN(O282,K283))</f>
        <v/>
      </c>
      <c r="P283" s="29">
        <f>IF(MONTH(A283)&lt;&gt;MONTH(A282),L283,MIN(P282,L283))</f>
        <v/>
      </c>
      <c r="Q283" s="29">
        <f>IF(MONTH(A283)&lt;&gt;MONTH(A282),M283,MIN(Q282,M283))</f>
        <v/>
      </c>
      <c r="R283" s="29">
        <f>IF(MONTH(A283)&lt;&gt;MONTH(A282),N283,MIN(R282,N283))</f>
        <v/>
      </c>
    </row>
    <row r="284">
      <c r="A284" s="27">
        <f>A283+1</f>
        <v/>
      </c>
      <c r="B284" s="28">
        <f>Inputs!$B$9*(IF(AND((A284-Inputs!$B$8)&gt;=0,(A284-Inputs!$B$8)&lt;=13),Inputs!$B$16/14,0)+IF(AND((A284-Inputs!$B$8)&gt;=14,(A284-Inputs!$B$8)&lt;=Inputs!$B$35-15),Inputs!$B$18/MAX(1,Inputs!$B$35-28),0)+IF(AND((A284-Inputs!$B$8)&gt;=Inputs!$B$35-14,(A284-Inputs!$B$8)&lt;=Inputs!$B$35-1,(A284-Inputs!$B$8)&gt;=14),Inputs!$B$17/14,0))</f>
        <v/>
      </c>
      <c r="C284" s="29">
        <f>B284*Inputs!$B$10</f>
        <v/>
      </c>
      <c r="D284" s="29">
        <f>SUMIFS(Outflows!$C$5:$C$64,Outflows!$A$5:$A$64,A284)</f>
        <v/>
      </c>
      <c r="E284" s="29">
        <f>IF(ROW()-4-Inputs!$B$24&gt;=1,INDEX($C$5:$C$764,ROW()-4-Inputs!$B$24),0)</f>
        <v/>
      </c>
      <c r="F284" s="29">
        <f>F283+C284</f>
        <v/>
      </c>
      <c r="G284" s="29">
        <f>IF(A284&gt;=Inputs!$B$32,$F$764,MIN(IF(Inputs!$B$28="",1E+15,Inputs!$B$28),(1-Inputs!$B$26)*IF(ROW()-4-Inputs!$B$27&gt;=1,INDEX($F$5:$F$764,ROW()-4-Inputs!$B$27),0)))</f>
        <v/>
      </c>
      <c r="H284" s="29">
        <f>G284-G283</f>
        <v/>
      </c>
      <c r="I284" s="29">
        <f>IF(A284=Inputs!$B$32,$F$764,0)</f>
        <v/>
      </c>
      <c r="J284" s="29">
        <f>CHOOSE(Inputs!$B$37,E284,H284,I284)</f>
        <v/>
      </c>
      <c r="K284" s="29">
        <f>K283+J284-D284</f>
        <v/>
      </c>
      <c r="L284" s="29">
        <f>L283+E284-D284</f>
        <v/>
      </c>
      <c r="M284" s="29">
        <f>M283+H284-D284</f>
        <v/>
      </c>
      <c r="N284" s="29">
        <f>N283+I284-D284</f>
        <v/>
      </c>
      <c r="O284" s="29">
        <f>IF(MONTH(A284)&lt;&gt;MONTH(A283),K284,MIN(O283,K284))</f>
        <v/>
      </c>
      <c r="P284" s="29">
        <f>IF(MONTH(A284)&lt;&gt;MONTH(A283),L284,MIN(P283,L284))</f>
        <v/>
      </c>
      <c r="Q284" s="29">
        <f>IF(MONTH(A284)&lt;&gt;MONTH(A283),M284,MIN(Q283,M284))</f>
        <v/>
      </c>
      <c r="R284" s="29">
        <f>IF(MONTH(A284)&lt;&gt;MONTH(A283),N284,MIN(R283,N284))</f>
        <v/>
      </c>
    </row>
    <row r="285">
      <c r="A285" s="27">
        <f>A284+1</f>
        <v/>
      </c>
      <c r="B285" s="28">
        <f>Inputs!$B$9*(IF(AND((A285-Inputs!$B$8)&gt;=0,(A285-Inputs!$B$8)&lt;=13),Inputs!$B$16/14,0)+IF(AND((A285-Inputs!$B$8)&gt;=14,(A285-Inputs!$B$8)&lt;=Inputs!$B$35-15),Inputs!$B$18/MAX(1,Inputs!$B$35-28),0)+IF(AND((A285-Inputs!$B$8)&gt;=Inputs!$B$35-14,(A285-Inputs!$B$8)&lt;=Inputs!$B$35-1,(A285-Inputs!$B$8)&gt;=14),Inputs!$B$17/14,0))</f>
        <v/>
      </c>
      <c r="C285" s="29">
        <f>B285*Inputs!$B$10</f>
        <v/>
      </c>
      <c r="D285" s="29">
        <f>SUMIFS(Outflows!$C$5:$C$64,Outflows!$A$5:$A$64,A285)</f>
        <v/>
      </c>
      <c r="E285" s="29">
        <f>IF(ROW()-4-Inputs!$B$24&gt;=1,INDEX($C$5:$C$764,ROW()-4-Inputs!$B$24),0)</f>
        <v/>
      </c>
      <c r="F285" s="29">
        <f>F284+C285</f>
        <v/>
      </c>
      <c r="G285" s="29">
        <f>IF(A285&gt;=Inputs!$B$32,$F$764,MIN(IF(Inputs!$B$28="",1E+15,Inputs!$B$28),(1-Inputs!$B$26)*IF(ROW()-4-Inputs!$B$27&gt;=1,INDEX($F$5:$F$764,ROW()-4-Inputs!$B$27),0)))</f>
        <v/>
      </c>
      <c r="H285" s="29">
        <f>G285-G284</f>
        <v/>
      </c>
      <c r="I285" s="29">
        <f>IF(A285=Inputs!$B$32,$F$764,0)</f>
        <v/>
      </c>
      <c r="J285" s="29">
        <f>CHOOSE(Inputs!$B$37,E285,H285,I285)</f>
        <v/>
      </c>
      <c r="K285" s="29">
        <f>K284+J285-D285</f>
        <v/>
      </c>
      <c r="L285" s="29">
        <f>L284+E285-D285</f>
        <v/>
      </c>
      <c r="M285" s="29">
        <f>M284+H285-D285</f>
        <v/>
      </c>
      <c r="N285" s="29">
        <f>N284+I285-D285</f>
        <v/>
      </c>
      <c r="O285" s="29">
        <f>IF(MONTH(A285)&lt;&gt;MONTH(A284),K285,MIN(O284,K285))</f>
        <v/>
      </c>
      <c r="P285" s="29">
        <f>IF(MONTH(A285)&lt;&gt;MONTH(A284),L285,MIN(P284,L285))</f>
        <v/>
      </c>
      <c r="Q285" s="29">
        <f>IF(MONTH(A285)&lt;&gt;MONTH(A284),M285,MIN(Q284,M285))</f>
        <v/>
      </c>
      <c r="R285" s="29">
        <f>IF(MONTH(A285)&lt;&gt;MONTH(A284),N285,MIN(R284,N285))</f>
        <v/>
      </c>
    </row>
    <row r="286">
      <c r="A286" s="27">
        <f>A285+1</f>
        <v/>
      </c>
      <c r="B286" s="28">
        <f>Inputs!$B$9*(IF(AND((A286-Inputs!$B$8)&gt;=0,(A286-Inputs!$B$8)&lt;=13),Inputs!$B$16/14,0)+IF(AND((A286-Inputs!$B$8)&gt;=14,(A286-Inputs!$B$8)&lt;=Inputs!$B$35-15),Inputs!$B$18/MAX(1,Inputs!$B$35-28),0)+IF(AND((A286-Inputs!$B$8)&gt;=Inputs!$B$35-14,(A286-Inputs!$B$8)&lt;=Inputs!$B$35-1,(A286-Inputs!$B$8)&gt;=14),Inputs!$B$17/14,0))</f>
        <v/>
      </c>
      <c r="C286" s="29">
        <f>B286*Inputs!$B$10</f>
        <v/>
      </c>
      <c r="D286" s="29">
        <f>SUMIFS(Outflows!$C$5:$C$64,Outflows!$A$5:$A$64,A286)</f>
        <v/>
      </c>
      <c r="E286" s="29">
        <f>IF(ROW()-4-Inputs!$B$24&gt;=1,INDEX($C$5:$C$764,ROW()-4-Inputs!$B$24),0)</f>
        <v/>
      </c>
      <c r="F286" s="29">
        <f>F285+C286</f>
        <v/>
      </c>
      <c r="G286" s="29">
        <f>IF(A286&gt;=Inputs!$B$32,$F$764,MIN(IF(Inputs!$B$28="",1E+15,Inputs!$B$28),(1-Inputs!$B$26)*IF(ROW()-4-Inputs!$B$27&gt;=1,INDEX($F$5:$F$764,ROW()-4-Inputs!$B$27),0)))</f>
        <v/>
      </c>
      <c r="H286" s="29">
        <f>G286-G285</f>
        <v/>
      </c>
      <c r="I286" s="29">
        <f>IF(A286=Inputs!$B$32,$F$764,0)</f>
        <v/>
      </c>
      <c r="J286" s="29">
        <f>CHOOSE(Inputs!$B$37,E286,H286,I286)</f>
        <v/>
      </c>
      <c r="K286" s="29">
        <f>K285+J286-D286</f>
        <v/>
      </c>
      <c r="L286" s="29">
        <f>L285+E286-D286</f>
        <v/>
      </c>
      <c r="M286" s="29">
        <f>M285+H286-D286</f>
        <v/>
      </c>
      <c r="N286" s="29">
        <f>N285+I286-D286</f>
        <v/>
      </c>
      <c r="O286" s="29">
        <f>IF(MONTH(A286)&lt;&gt;MONTH(A285),K286,MIN(O285,K286))</f>
        <v/>
      </c>
      <c r="P286" s="29">
        <f>IF(MONTH(A286)&lt;&gt;MONTH(A285),L286,MIN(P285,L286))</f>
        <v/>
      </c>
      <c r="Q286" s="29">
        <f>IF(MONTH(A286)&lt;&gt;MONTH(A285),M286,MIN(Q285,M286))</f>
        <v/>
      </c>
      <c r="R286" s="29">
        <f>IF(MONTH(A286)&lt;&gt;MONTH(A285),N286,MIN(R285,N286))</f>
        <v/>
      </c>
    </row>
    <row r="287">
      <c r="A287" s="27">
        <f>A286+1</f>
        <v/>
      </c>
      <c r="B287" s="28">
        <f>Inputs!$B$9*(IF(AND((A287-Inputs!$B$8)&gt;=0,(A287-Inputs!$B$8)&lt;=13),Inputs!$B$16/14,0)+IF(AND((A287-Inputs!$B$8)&gt;=14,(A287-Inputs!$B$8)&lt;=Inputs!$B$35-15),Inputs!$B$18/MAX(1,Inputs!$B$35-28),0)+IF(AND((A287-Inputs!$B$8)&gt;=Inputs!$B$35-14,(A287-Inputs!$B$8)&lt;=Inputs!$B$35-1,(A287-Inputs!$B$8)&gt;=14),Inputs!$B$17/14,0))</f>
        <v/>
      </c>
      <c r="C287" s="29">
        <f>B287*Inputs!$B$10</f>
        <v/>
      </c>
      <c r="D287" s="29">
        <f>SUMIFS(Outflows!$C$5:$C$64,Outflows!$A$5:$A$64,A287)</f>
        <v/>
      </c>
      <c r="E287" s="29">
        <f>IF(ROW()-4-Inputs!$B$24&gt;=1,INDEX($C$5:$C$764,ROW()-4-Inputs!$B$24),0)</f>
        <v/>
      </c>
      <c r="F287" s="29">
        <f>F286+C287</f>
        <v/>
      </c>
      <c r="G287" s="29">
        <f>IF(A287&gt;=Inputs!$B$32,$F$764,MIN(IF(Inputs!$B$28="",1E+15,Inputs!$B$28),(1-Inputs!$B$26)*IF(ROW()-4-Inputs!$B$27&gt;=1,INDEX($F$5:$F$764,ROW()-4-Inputs!$B$27),0)))</f>
        <v/>
      </c>
      <c r="H287" s="29">
        <f>G287-G286</f>
        <v/>
      </c>
      <c r="I287" s="29">
        <f>IF(A287=Inputs!$B$32,$F$764,0)</f>
        <v/>
      </c>
      <c r="J287" s="29">
        <f>CHOOSE(Inputs!$B$37,E287,H287,I287)</f>
        <v/>
      </c>
      <c r="K287" s="29">
        <f>K286+J287-D287</f>
        <v/>
      </c>
      <c r="L287" s="29">
        <f>L286+E287-D287</f>
        <v/>
      </c>
      <c r="M287" s="29">
        <f>M286+H287-D287</f>
        <v/>
      </c>
      <c r="N287" s="29">
        <f>N286+I287-D287</f>
        <v/>
      </c>
      <c r="O287" s="29">
        <f>IF(MONTH(A287)&lt;&gt;MONTH(A286),K287,MIN(O286,K287))</f>
        <v/>
      </c>
      <c r="P287" s="29">
        <f>IF(MONTH(A287)&lt;&gt;MONTH(A286),L287,MIN(P286,L287))</f>
        <v/>
      </c>
      <c r="Q287" s="29">
        <f>IF(MONTH(A287)&lt;&gt;MONTH(A286),M287,MIN(Q286,M287))</f>
        <v/>
      </c>
      <c r="R287" s="29">
        <f>IF(MONTH(A287)&lt;&gt;MONTH(A286),N287,MIN(R286,N287))</f>
        <v/>
      </c>
    </row>
    <row r="288">
      <c r="A288" s="27">
        <f>A287+1</f>
        <v/>
      </c>
      <c r="B288" s="28">
        <f>Inputs!$B$9*(IF(AND((A288-Inputs!$B$8)&gt;=0,(A288-Inputs!$B$8)&lt;=13),Inputs!$B$16/14,0)+IF(AND((A288-Inputs!$B$8)&gt;=14,(A288-Inputs!$B$8)&lt;=Inputs!$B$35-15),Inputs!$B$18/MAX(1,Inputs!$B$35-28),0)+IF(AND((A288-Inputs!$B$8)&gt;=Inputs!$B$35-14,(A288-Inputs!$B$8)&lt;=Inputs!$B$35-1,(A288-Inputs!$B$8)&gt;=14),Inputs!$B$17/14,0))</f>
        <v/>
      </c>
      <c r="C288" s="29">
        <f>B288*Inputs!$B$10</f>
        <v/>
      </c>
      <c r="D288" s="29">
        <f>SUMIFS(Outflows!$C$5:$C$64,Outflows!$A$5:$A$64,A288)</f>
        <v/>
      </c>
      <c r="E288" s="29">
        <f>IF(ROW()-4-Inputs!$B$24&gt;=1,INDEX($C$5:$C$764,ROW()-4-Inputs!$B$24),0)</f>
        <v/>
      </c>
      <c r="F288" s="29">
        <f>F287+C288</f>
        <v/>
      </c>
      <c r="G288" s="29">
        <f>IF(A288&gt;=Inputs!$B$32,$F$764,MIN(IF(Inputs!$B$28="",1E+15,Inputs!$B$28),(1-Inputs!$B$26)*IF(ROW()-4-Inputs!$B$27&gt;=1,INDEX($F$5:$F$764,ROW()-4-Inputs!$B$27),0)))</f>
        <v/>
      </c>
      <c r="H288" s="29">
        <f>G288-G287</f>
        <v/>
      </c>
      <c r="I288" s="29">
        <f>IF(A288=Inputs!$B$32,$F$764,0)</f>
        <v/>
      </c>
      <c r="J288" s="29">
        <f>CHOOSE(Inputs!$B$37,E288,H288,I288)</f>
        <v/>
      </c>
      <c r="K288" s="29">
        <f>K287+J288-D288</f>
        <v/>
      </c>
      <c r="L288" s="29">
        <f>L287+E288-D288</f>
        <v/>
      </c>
      <c r="M288" s="29">
        <f>M287+H288-D288</f>
        <v/>
      </c>
      <c r="N288" s="29">
        <f>N287+I288-D288</f>
        <v/>
      </c>
      <c r="O288" s="29">
        <f>IF(MONTH(A288)&lt;&gt;MONTH(A287),K288,MIN(O287,K288))</f>
        <v/>
      </c>
      <c r="P288" s="29">
        <f>IF(MONTH(A288)&lt;&gt;MONTH(A287),L288,MIN(P287,L288))</f>
        <v/>
      </c>
      <c r="Q288" s="29">
        <f>IF(MONTH(A288)&lt;&gt;MONTH(A287),M288,MIN(Q287,M288))</f>
        <v/>
      </c>
      <c r="R288" s="29">
        <f>IF(MONTH(A288)&lt;&gt;MONTH(A287),N288,MIN(R287,N288))</f>
        <v/>
      </c>
    </row>
    <row r="289">
      <c r="A289" s="27">
        <f>A288+1</f>
        <v/>
      </c>
      <c r="B289" s="28">
        <f>Inputs!$B$9*(IF(AND((A289-Inputs!$B$8)&gt;=0,(A289-Inputs!$B$8)&lt;=13),Inputs!$B$16/14,0)+IF(AND((A289-Inputs!$B$8)&gt;=14,(A289-Inputs!$B$8)&lt;=Inputs!$B$35-15),Inputs!$B$18/MAX(1,Inputs!$B$35-28),0)+IF(AND((A289-Inputs!$B$8)&gt;=Inputs!$B$35-14,(A289-Inputs!$B$8)&lt;=Inputs!$B$35-1,(A289-Inputs!$B$8)&gt;=14),Inputs!$B$17/14,0))</f>
        <v/>
      </c>
      <c r="C289" s="29">
        <f>B289*Inputs!$B$10</f>
        <v/>
      </c>
      <c r="D289" s="29">
        <f>SUMIFS(Outflows!$C$5:$C$64,Outflows!$A$5:$A$64,A289)</f>
        <v/>
      </c>
      <c r="E289" s="29">
        <f>IF(ROW()-4-Inputs!$B$24&gt;=1,INDEX($C$5:$C$764,ROW()-4-Inputs!$B$24),0)</f>
        <v/>
      </c>
      <c r="F289" s="29">
        <f>F288+C289</f>
        <v/>
      </c>
      <c r="G289" s="29">
        <f>IF(A289&gt;=Inputs!$B$32,$F$764,MIN(IF(Inputs!$B$28="",1E+15,Inputs!$B$28),(1-Inputs!$B$26)*IF(ROW()-4-Inputs!$B$27&gt;=1,INDEX($F$5:$F$764,ROW()-4-Inputs!$B$27),0)))</f>
        <v/>
      </c>
      <c r="H289" s="29">
        <f>G289-G288</f>
        <v/>
      </c>
      <c r="I289" s="29">
        <f>IF(A289=Inputs!$B$32,$F$764,0)</f>
        <v/>
      </c>
      <c r="J289" s="29">
        <f>CHOOSE(Inputs!$B$37,E289,H289,I289)</f>
        <v/>
      </c>
      <c r="K289" s="29">
        <f>K288+J289-D289</f>
        <v/>
      </c>
      <c r="L289" s="29">
        <f>L288+E289-D289</f>
        <v/>
      </c>
      <c r="M289" s="29">
        <f>M288+H289-D289</f>
        <v/>
      </c>
      <c r="N289" s="29">
        <f>N288+I289-D289</f>
        <v/>
      </c>
      <c r="O289" s="29">
        <f>IF(MONTH(A289)&lt;&gt;MONTH(A288),K289,MIN(O288,K289))</f>
        <v/>
      </c>
      <c r="P289" s="29">
        <f>IF(MONTH(A289)&lt;&gt;MONTH(A288),L289,MIN(P288,L289))</f>
        <v/>
      </c>
      <c r="Q289" s="29">
        <f>IF(MONTH(A289)&lt;&gt;MONTH(A288),M289,MIN(Q288,M289))</f>
        <v/>
      </c>
      <c r="R289" s="29">
        <f>IF(MONTH(A289)&lt;&gt;MONTH(A288),N289,MIN(R288,N289))</f>
        <v/>
      </c>
    </row>
    <row r="290">
      <c r="A290" s="27">
        <f>A289+1</f>
        <v/>
      </c>
      <c r="B290" s="28">
        <f>Inputs!$B$9*(IF(AND((A290-Inputs!$B$8)&gt;=0,(A290-Inputs!$B$8)&lt;=13),Inputs!$B$16/14,0)+IF(AND((A290-Inputs!$B$8)&gt;=14,(A290-Inputs!$B$8)&lt;=Inputs!$B$35-15),Inputs!$B$18/MAX(1,Inputs!$B$35-28),0)+IF(AND((A290-Inputs!$B$8)&gt;=Inputs!$B$35-14,(A290-Inputs!$B$8)&lt;=Inputs!$B$35-1,(A290-Inputs!$B$8)&gt;=14),Inputs!$B$17/14,0))</f>
        <v/>
      </c>
      <c r="C290" s="29">
        <f>B290*Inputs!$B$10</f>
        <v/>
      </c>
      <c r="D290" s="29">
        <f>SUMIFS(Outflows!$C$5:$C$64,Outflows!$A$5:$A$64,A290)</f>
        <v/>
      </c>
      <c r="E290" s="29">
        <f>IF(ROW()-4-Inputs!$B$24&gt;=1,INDEX($C$5:$C$764,ROW()-4-Inputs!$B$24),0)</f>
        <v/>
      </c>
      <c r="F290" s="29">
        <f>F289+C290</f>
        <v/>
      </c>
      <c r="G290" s="29">
        <f>IF(A290&gt;=Inputs!$B$32,$F$764,MIN(IF(Inputs!$B$28="",1E+15,Inputs!$B$28),(1-Inputs!$B$26)*IF(ROW()-4-Inputs!$B$27&gt;=1,INDEX($F$5:$F$764,ROW()-4-Inputs!$B$27),0)))</f>
        <v/>
      </c>
      <c r="H290" s="29">
        <f>G290-G289</f>
        <v/>
      </c>
      <c r="I290" s="29">
        <f>IF(A290=Inputs!$B$32,$F$764,0)</f>
        <v/>
      </c>
      <c r="J290" s="29">
        <f>CHOOSE(Inputs!$B$37,E290,H290,I290)</f>
        <v/>
      </c>
      <c r="K290" s="29">
        <f>K289+J290-D290</f>
        <v/>
      </c>
      <c r="L290" s="29">
        <f>L289+E290-D290</f>
        <v/>
      </c>
      <c r="M290" s="29">
        <f>M289+H290-D290</f>
        <v/>
      </c>
      <c r="N290" s="29">
        <f>N289+I290-D290</f>
        <v/>
      </c>
      <c r="O290" s="29">
        <f>IF(MONTH(A290)&lt;&gt;MONTH(A289),K290,MIN(O289,K290))</f>
        <v/>
      </c>
      <c r="P290" s="29">
        <f>IF(MONTH(A290)&lt;&gt;MONTH(A289),L290,MIN(P289,L290))</f>
        <v/>
      </c>
      <c r="Q290" s="29">
        <f>IF(MONTH(A290)&lt;&gt;MONTH(A289),M290,MIN(Q289,M290))</f>
        <v/>
      </c>
      <c r="R290" s="29">
        <f>IF(MONTH(A290)&lt;&gt;MONTH(A289),N290,MIN(R289,N290))</f>
        <v/>
      </c>
    </row>
    <row r="291">
      <c r="A291" s="27">
        <f>A290+1</f>
        <v/>
      </c>
      <c r="B291" s="28">
        <f>Inputs!$B$9*(IF(AND((A291-Inputs!$B$8)&gt;=0,(A291-Inputs!$B$8)&lt;=13),Inputs!$B$16/14,0)+IF(AND((A291-Inputs!$B$8)&gt;=14,(A291-Inputs!$B$8)&lt;=Inputs!$B$35-15),Inputs!$B$18/MAX(1,Inputs!$B$35-28),0)+IF(AND((A291-Inputs!$B$8)&gt;=Inputs!$B$35-14,(A291-Inputs!$B$8)&lt;=Inputs!$B$35-1,(A291-Inputs!$B$8)&gt;=14),Inputs!$B$17/14,0))</f>
        <v/>
      </c>
      <c r="C291" s="29">
        <f>B291*Inputs!$B$10</f>
        <v/>
      </c>
      <c r="D291" s="29">
        <f>SUMIFS(Outflows!$C$5:$C$64,Outflows!$A$5:$A$64,A291)</f>
        <v/>
      </c>
      <c r="E291" s="29">
        <f>IF(ROW()-4-Inputs!$B$24&gt;=1,INDEX($C$5:$C$764,ROW()-4-Inputs!$B$24),0)</f>
        <v/>
      </c>
      <c r="F291" s="29">
        <f>F290+C291</f>
        <v/>
      </c>
      <c r="G291" s="29">
        <f>IF(A291&gt;=Inputs!$B$32,$F$764,MIN(IF(Inputs!$B$28="",1E+15,Inputs!$B$28),(1-Inputs!$B$26)*IF(ROW()-4-Inputs!$B$27&gt;=1,INDEX($F$5:$F$764,ROW()-4-Inputs!$B$27),0)))</f>
        <v/>
      </c>
      <c r="H291" s="29">
        <f>G291-G290</f>
        <v/>
      </c>
      <c r="I291" s="29">
        <f>IF(A291=Inputs!$B$32,$F$764,0)</f>
        <v/>
      </c>
      <c r="J291" s="29">
        <f>CHOOSE(Inputs!$B$37,E291,H291,I291)</f>
        <v/>
      </c>
      <c r="K291" s="29">
        <f>K290+J291-D291</f>
        <v/>
      </c>
      <c r="L291" s="29">
        <f>L290+E291-D291</f>
        <v/>
      </c>
      <c r="M291" s="29">
        <f>M290+H291-D291</f>
        <v/>
      </c>
      <c r="N291" s="29">
        <f>N290+I291-D291</f>
        <v/>
      </c>
      <c r="O291" s="29">
        <f>IF(MONTH(A291)&lt;&gt;MONTH(A290),K291,MIN(O290,K291))</f>
        <v/>
      </c>
      <c r="P291" s="29">
        <f>IF(MONTH(A291)&lt;&gt;MONTH(A290),L291,MIN(P290,L291))</f>
        <v/>
      </c>
      <c r="Q291" s="29">
        <f>IF(MONTH(A291)&lt;&gt;MONTH(A290),M291,MIN(Q290,M291))</f>
        <v/>
      </c>
      <c r="R291" s="29">
        <f>IF(MONTH(A291)&lt;&gt;MONTH(A290),N291,MIN(R290,N291))</f>
        <v/>
      </c>
    </row>
    <row r="292">
      <c r="A292" s="27">
        <f>A291+1</f>
        <v/>
      </c>
      <c r="B292" s="28">
        <f>Inputs!$B$9*(IF(AND((A292-Inputs!$B$8)&gt;=0,(A292-Inputs!$B$8)&lt;=13),Inputs!$B$16/14,0)+IF(AND((A292-Inputs!$B$8)&gt;=14,(A292-Inputs!$B$8)&lt;=Inputs!$B$35-15),Inputs!$B$18/MAX(1,Inputs!$B$35-28),0)+IF(AND((A292-Inputs!$B$8)&gt;=Inputs!$B$35-14,(A292-Inputs!$B$8)&lt;=Inputs!$B$35-1,(A292-Inputs!$B$8)&gt;=14),Inputs!$B$17/14,0))</f>
        <v/>
      </c>
      <c r="C292" s="29">
        <f>B292*Inputs!$B$10</f>
        <v/>
      </c>
      <c r="D292" s="29">
        <f>SUMIFS(Outflows!$C$5:$C$64,Outflows!$A$5:$A$64,A292)</f>
        <v/>
      </c>
      <c r="E292" s="29">
        <f>IF(ROW()-4-Inputs!$B$24&gt;=1,INDEX($C$5:$C$764,ROW()-4-Inputs!$B$24),0)</f>
        <v/>
      </c>
      <c r="F292" s="29">
        <f>F291+C292</f>
        <v/>
      </c>
      <c r="G292" s="29">
        <f>IF(A292&gt;=Inputs!$B$32,$F$764,MIN(IF(Inputs!$B$28="",1E+15,Inputs!$B$28),(1-Inputs!$B$26)*IF(ROW()-4-Inputs!$B$27&gt;=1,INDEX($F$5:$F$764,ROW()-4-Inputs!$B$27),0)))</f>
        <v/>
      </c>
      <c r="H292" s="29">
        <f>G292-G291</f>
        <v/>
      </c>
      <c r="I292" s="29">
        <f>IF(A292=Inputs!$B$32,$F$764,0)</f>
        <v/>
      </c>
      <c r="J292" s="29">
        <f>CHOOSE(Inputs!$B$37,E292,H292,I292)</f>
        <v/>
      </c>
      <c r="K292" s="29">
        <f>K291+J292-D292</f>
        <v/>
      </c>
      <c r="L292" s="29">
        <f>L291+E292-D292</f>
        <v/>
      </c>
      <c r="M292" s="29">
        <f>M291+H292-D292</f>
        <v/>
      </c>
      <c r="N292" s="29">
        <f>N291+I292-D292</f>
        <v/>
      </c>
      <c r="O292" s="29">
        <f>IF(MONTH(A292)&lt;&gt;MONTH(A291),K292,MIN(O291,K292))</f>
        <v/>
      </c>
      <c r="P292" s="29">
        <f>IF(MONTH(A292)&lt;&gt;MONTH(A291),L292,MIN(P291,L292))</f>
        <v/>
      </c>
      <c r="Q292" s="29">
        <f>IF(MONTH(A292)&lt;&gt;MONTH(A291),M292,MIN(Q291,M292))</f>
        <v/>
      </c>
      <c r="R292" s="29">
        <f>IF(MONTH(A292)&lt;&gt;MONTH(A291),N292,MIN(R291,N292))</f>
        <v/>
      </c>
    </row>
    <row r="293">
      <c r="A293" s="27">
        <f>A292+1</f>
        <v/>
      </c>
      <c r="B293" s="28">
        <f>Inputs!$B$9*(IF(AND((A293-Inputs!$B$8)&gt;=0,(A293-Inputs!$B$8)&lt;=13),Inputs!$B$16/14,0)+IF(AND((A293-Inputs!$B$8)&gt;=14,(A293-Inputs!$B$8)&lt;=Inputs!$B$35-15),Inputs!$B$18/MAX(1,Inputs!$B$35-28),0)+IF(AND((A293-Inputs!$B$8)&gt;=Inputs!$B$35-14,(A293-Inputs!$B$8)&lt;=Inputs!$B$35-1,(A293-Inputs!$B$8)&gt;=14),Inputs!$B$17/14,0))</f>
        <v/>
      </c>
      <c r="C293" s="29">
        <f>B293*Inputs!$B$10</f>
        <v/>
      </c>
      <c r="D293" s="29">
        <f>SUMIFS(Outflows!$C$5:$C$64,Outflows!$A$5:$A$64,A293)</f>
        <v/>
      </c>
      <c r="E293" s="29">
        <f>IF(ROW()-4-Inputs!$B$24&gt;=1,INDEX($C$5:$C$764,ROW()-4-Inputs!$B$24),0)</f>
        <v/>
      </c>
      <c r="F293" s="29">
        <f>F292+C293</f>
        <v/>
      </c>
      <c r="G293" s="29">
        <f>IF(A293&gt;=Inputs!$B$32,$F$764,MIN(IF(Inputs!$B$28="",1E+15,Inputs!$B$28),(1-Inputs!$B$26)*IF(ROW()-4-Inputs!$B$27&gt;=1,INDEX($F$5:$F$764,ROW()-4-Inputs!$B$27),0)))</f>
        <v/>
      </c>
      <c r="H293" s="29">
        <f>G293-G292</f>
        <v/>
      </c>
      <c r="I293" s="29">
        <f>IF(A293=Inputs!$B$32,$F$764,0)</f>
        <v/>
      </c>
      <c r="J293" s="29">
        <f>CHOOSE(Inputs!$B$37,E293,H293,I293)</f>
        <v/>
      </c>
      <c r="K293" s="29">
        <f>K292+J293-D293</f>
        <v/>
      </c>
      <c r="L293" s="29">
        <f>L292+E293-D293</f>
        <v/>
      </c>
      <c r="M293" s="29">
        <f>M292+H293-D293</f>
        <v/>
      </c>
      <c r="N293" s="29">
        <f>N292+I293-D293</f>
        <v/>
      </c>
      <c r="O293" s="29">
        <f>IF(MONTH(A293)&lt;&gt;MONTH(A292),K293,MIN(O292,K293))</f>
        <v/>
      </c>
      <c r="P293" s="29">
        <f>IF(MONTH(A293)&lt;&gt;MONTH(A292),L293,MIN(P292,L293))</f>
        <v/>
      </c>
      <c r="Q293" s="29">
        <f>IF(MONTH(A293)&lt;&gt;MONTH(A292),M293,MIN(Q292,M293))</f>
        <v/>
      </c>
      <c r="R293" s="29">
        <f>IF(MONTH(A293)&lt;&gt;MONTH(A292),N293,MIN(R292,N293))</f>
        <v/>
      </c>
    </row>
    <row r="294">
      <c r="A294" s="27">
        <f>A293+1</f>
        <v/>
      </c>
      <c r="B294" s="28">
        <f>Inputs!$B$9*(IF(AND((A294-Inputs!$B$8)&gt;=0,(A294-Inputs!$B$8)&lt;=13),Inputs!$B$16/14,0)+IF(AND((A294-Inputs!$B$8)&gt;=14,(A294-Inputs!$B$8)&lt;=Inputs!$B$35-15),Inputs!$B$18/MAX(1,Inputs!$B$35-28),0)+IF(AND((A294-Inputs!$B$8)&gt;=Inputs!$B$35-14,(A294-Inputs!$B$8)&lt;=Inputs!$B$35-1,(A294-Inputs!$B$8)&gt;=14),Inputs!$B$17/14,0))</f>
        <v/>
      </c>
      <c r="C294" s="29">
        <f>B294*Inputs!$B$10</f>
        <v/>
      </c>
      <c r="D294" s="29">
        <f>SUMIFS(Outflows!$C$5:$C$64,Outflows!$A$5:$A$64,A294)</f>
        <v/>
      </c>
      <c r="E294" s="29">
        <f>IF(ROW()-4-Inputs!$B$24&gt;=1,INDEX($C$5:$C$764,ROW()-4-Inputs!$B$24),0)</f>
        <v/>
      </c>
      <c r="F294" s="29">
        <f>F293+C294</f>
        <v/>
      </c>
      <c r="G294" s="29">
        <f>IF(A294&gt;=Inputs!$B$32,$F$764,MIN(IF(Inputs!$B$28="",1E+15,Inputs!$B$28),(1-Inputs!$B$26)*IF(ROW()-4-Inputs!$B$27&gt;=1,INDEX($F$5:$F$764,ROW()-4-Inputs!$B$27),0)))</f>
        <v/>
      </c>
      <c r="H294" s="29">
        <f>G294-G293</f>
        <v/>
      </c>
      <c r="I294" s="29">
        <f>IF(A294=Inputs!$B$32,$F$764,0)</f>
        <v/>
      </c>
      <c r="J294" s="29">
        <f>CHOOSE(Inputs!$B$37,E294,H294,I294)</f>
        <v/>
      </c>
      <c r="K294" s="29">
        <f>K293+J294-D294</f>
        <v/>
      </c>
      <c r="L294" s="29">
        <f>L293+E294-D294</f>
        <v/>
      </c>
      <c r="M294" s="29">
        <f>M293+H294-D294</f>
        <v/>
      </c>
      <c r="N294" s="29">
        <f>N293+I294-D294</f>
        <v/>
      </c>
      <c r="O294" s="29">
        <f>IF(MONTH(A294)&lt;&gt;MONTH(A293),K294,MIN(O293,K294))</f>
        <v/>
      </c>
      <c r="P294" s="29">
        <f>IF(MONTH(A294)&lt;&gt;MONTH(A293),L294,MIN(P293,L294))</f>
        <v/>
      </c>
      <c r="Q294" s="29">
        <f>IF(MONTH(A294)&lt;&gt;MONTH(A293),M294,MIN(Q293,M294))</f>
        <v/>
      </c>
      <c r="R294" s="29">
        <f>IF(MONTH(A294)&lt;&gt;MONTH(A293),N294,MIN(R293,N294))</f>
        <v/>
      </c>
    </row>
    <row r="295">
      <c r="A295" s="27">
        <f>A294+1</f>
        <v/>
      </c>
      <c r="B295" s="28">
        <f>Inputs!$B$9*(IF(AND((A295-Inputs!$B$8)&gt;=0,(A295-Inputs!$B$8)&lt;=13),Inputs!$B$16/14,0)+IF(AND((A295-Inputs!$B$8)&gt;=14,(A295-Inputs!$B$8)&lt;=Inputs!$B$35-15),Inputs!$B$18/MAX(1,Inputs!$B$35-28),0)+IF(AND((A295-Inputs!$B$8)&gt;=Inputs!$B$35-14,(A295-Inputs!$B$8)&lt;=Inputs!$B$35-1,(A295-Inputs!$B$8)&gt;=14),Inputs!$B$17/14,0))</f>
        <v/>
      </c>
      <c r="C295" s="29">
        <f>B295*Inputs!$B$10</f>
        <v/>
      </c>
      <c r="D295" s="29">
        <f>SUMIFS(Outflows!$C$5:$C$64,Outflows!$A$5:$A$64,A295)</f>
        <v/>
      </c>
      <c r="E295" s="29">
        <f>IF(ROW()-4-Inputs!$B$24&gt;=1,INDEX($C$5:$C$764,ROW()-4-Inputs!$B$24),0)</f>
        <v/>
      </c>
      <c r="F295" s="29">
        <f>F294+C295</f>
        <v/>
      </c>
      <c r="G295" s="29">
        <f>IF(A295&gt;=Inputs!$B$32,$F$764,MIN(IF(Inputs!$B$28="",1E+15,Inputs!$B$28),(1-Inputs!$B$26)*IF(ROW()-4-Inputs!$B$27&gt;=1,INDEX($F$5:$F$764,ROW()-4-Inputs!$B$27),0)))</f>
        <v/>
      </c>
      <c r="H295" s="29">
        <f>G295-G294</f>
        <v/>
      </c>
      <c r="I295" s="29">
        <f>IF(A295=Inputs!$B$32,$F$764,0)</f>
        <v/>
      </c>
      <c r="J295" s="29">
        <f>CHOOSE(Inputs!$B$37,E295,H295,I295)</f>
        <v/>
      </c>
      <c r="K295" s="29">
        <f>K294+J295-D295</f>
        <v/>
      </c>
      <c r="L295" s="29">
        <f>L294+E295-D295</f>
        <v/>
      </c>
      <c r="M295" s="29">
        <f>M294+H295-D295</f>
        <v/>
      </c>
      <c r="N295" s="29">
        <f>N294+I295-D295</f>
        <v/>
      </c>
      <c r="O295" s="29">
        <f>IF(MONTH(A295)&lt;&gt;MONTH(A294),K295,MIN(O294,K295))</f>
        <v/>
      </c>
      <c r="P295" s="29">
        <f>IF(MONTH(A295)&lt;&gt;MONTH(A294),L295,MIN(P294,L295))</f>
        <v/>
      </c>
      <c r="Q295" s="29">
        <f>IF(MONTH(A295)&lt;&gt;MONTH(A294),M295,MIN(Q294,M295))</f>
        <v/>
      </c>
      <c r="R295" s="29">
        <f>IF(MONTH(A295)&lt;&gt;MONTH(A294),N295,MIN(R294,N295))</f>
        <v/>
      </c>
    </row>
    <row r="296">
      <c r="A296" s="27">
        <f>A295+1</f>
        <v/>
      </c>
      <c r="B296" s="28">
        <f>Inputs!$B$9*(IF(AND((A296-Inputs!$B$8)&gt;=0,(A296-Inputs!$B$8)&lt;=13),Inputs!$B$16/14,0)+IF(AND((A296-Inputs!$B$8)&gt;=14,(A296-Inputs!$B$8)&lt;=Inputs!$B$35-15),Inputs!$B$18/MAX(1,Inputs!$B$35-28),0)+IF(AND((A296-Inputs!$B$8)&gt;=Inputs!$B$35-14,(A296-Inputs!$B$8)&lt;=Inputs!$B$35-1,(A296-Inputs!$B$8)&gt;=14),Inputs!$B$17/14,0))</f>
        <v/>
      </c>
      <c r="C296" s="29">
        <f>B296*Inputs!$B$10</f>
        <v/>
      </c>
      <c r="D296" s="29">
        <f>SUMIFS(Outflows!$C$5:$C$64,Outflows!$A$5:$A$64,A296)</f>
        <v/>
      </c>
      <c r="E296" s="29">
        <f>IF(ROW()-4-Inputs!$B$24&gt;=1,INDEX($C$5:$C$764,ROW()-4-Inputs!$B$24),0)</f>
        <v/>
      </c>
      <c r="F296" s="29">
        <f>F295+C296</f>
        <v/>
      </c>
      <c r="G296" s="29">
        <f>IF(A296&gt;=Inputs!$B$32,$F$764,MIN(IF(Inputs!$B$28="",1E+15,Inputs!$B$28),(1-Inputs!$B$26)*IF(ROW()-4-Inputs!$B$27&gt;=1,INDEX($F$5:$F$764,ROW()-4-Inputs!$B$27),0)))</f>
        <v/>
      </c>
      <c r="H296" s="29">
        <f>G296-G295</f>
        <v/>
      </c>
      <c r="I296" s="29">
        <f>IF(A296=Inputs!$B$32,$F$764,0)</f>
        <v/>
      </c>
      <c r="J296" s="29">
        <f>CHOOSE(Inputs!$B$37,E296,H296,I296)</f>
        <v/>
      </c>
      <c r="K296" s="29">
        <f>K295+J296-D296</f>
        <v/>
      </c>
      <c r="L296" s="29">
        <f>L295+E296-D296</f>
        <v/>
      </c>
      <c r="M296" s="29">
        <f>M295+H296-D296</f>
        <v/>
      </c>
      <c r="N296" s="29">
        <f>N295+I296-D296</f>
        <v/>
      </c>
      <c r="O296" s="29">
        <f>IF(MONTH(A296)&lt;&gt;MONTH(A295),K296,MIN(O295,K296))</f>
        <v/>
      </c>
      <c r="P296" s="29">
        <f>IF(MONTH(A296)&lt;&gt;MONTH(A295),L296,MIN(P295,L296))</f>
        <v/>
      </c>
      <c r="Q296" s="29">
        <f>IF(MONTH(A296)&lt;&gt;MONTH(A295),M296,MIN(Q295,M296))</f>
        <v/>
      </c>
      <c r="R296" s="29">
        <f>IF(MONTH(A296)&lt;&gt;MONTH(A295),N296,MIN(R295,N296))</f>
        <v/>
      </c>
    </row>
    <row r="297">
      <c r="A297" s="27">
        <f>A296+1</f>
        <v/>
      </c>
      <c r="B297" s="28">
        <f>Inputs!$B$9*(IF(AND((A297-Inputs!$B$8)&gt;=0,(A297-Inputs!$B$8)&lt;=13),Inputs!$B$16/14,0)+IF(AND((A297-Inputs!$B$8)&gt;=14,(A297-Inputs!$B$8)&lt;=Inputs!$B$35-15),Inputs!$B$18/MAX(1,Inputs!$B$35-28),0)+IF(AND((A297-Inputs!$B$8)&gt;=Inputs!$B$35-14,(A297-Inputs!$B$8)&lt;=Inputs!$B$35-1,(A297-Inputs!$B$8)&gt;=14),Inputs!$B$17/14,0))</f>
        <v/>
      </c>
      <c r="C297" s="29">
        <f>B297*Inputs!$B$10</f>
        <v/>
      </c>
      <c r="D297" s="29">
        <f>SUMIFS(Outflows!$C$5:$C$64,Outflows!$A$5:$A$64,A297)</f>
        <v/>
      </c>
      <c r="E297" s="29">
        <f>IF(ROW()-4-Inputs!$B$24&gt;=1,INDEX($C$5:$C$764,ROW()-4-Inputs!$B$24),0)</f>
        <v/>
      </c>
      <c r="F297" s="29">
        <f>F296+C297</f>
        <v/>
      </c>
      <c r="G297" s="29">
        <f>IF(A297&gt;=Inputs!$B$32,$F$764,MIN(IF(Inputs!$B$28="",1E+15,Inputs!$B$28),(1-Inputs!$B$26)*IF(ROW()-4-Inputs!$B$27&gt;=1,INDEX($F$5:$F$764,ROW()-4-Inputs!$B$27),0)))</f>
        <v/>
      </c>
      <c r="H297" s="29">
        <f>G297-G296</f>
        <v/>
      </c>
      <c r="I297" s="29">
        <f>IF(A297=Inputs!$B$32,$F$764,0)</f>
        <v/>
      </c>
      <c r="J297" s="29">
        <f>CHOOSE(Inputs!$B$37,E297,H297,I297)</f>
        <v/>
      </c>
      <c r="K297" s="29">
        <f>K296+J297-D297</f>
        <v/>
      </c>
      <c r="L297" s="29">
        <f>L296+E297-D297</f>
        <v/>
      </c>
      <c r="M297" s="29">
        <f>M296+H297-D297</f>
        <v/>
      </c>
      <c r="N297" s="29">
        <f>N296+I297-D297</f>
        <v/>
      </c>
      <c r="O297" s="29">
        <f>IF(MONTH(A297)&lt;&gt;MONTH(A296),K297,MIN(O296,K297))</f>
        <v/>
      </c>
      <c r="P297" s="29">
        <f>IF(MONTH(A297)&lt;&gt;MONTH(A296),L297,MIN(P296,L297))</f>
        <v/>
      </c>
      <c r="Q297" s="29">
        <f>IF(MONTH(A297)&lt;&gt;MONTH(A296),M297,MIN(Q296,M297))</f>
        <v/>
      </c>
      <c r="R297" s="29">
        <f>IF(MONTH(A297)&lt;&gt;MONTH(A296),N297,MIN(R296,N297))</f>
        <v/>
      </c>
    </row>
    <row r="298">
      <c r="A298" s="27">
        <f>A297+1</f>
        <v/>
      </c>
      <c r="B298" s="28">
        <f>Inputs!$B$9*(IF(AND((A298-Inputs!$B$8)&gt;=0,(A298-Inputs!$B$8)&lt;=13),Inputs!$B$16/14,0)+IF(AND((A298-Inputs!$B$8)&gt;=14,(A298-Inputs!$B$8)&lt;=Inputs!$B$35-15),Inputs!$B$18/MAX(1,Inputs!$B$35-28),0)+IF(AND((A298-Inputs!$B$8)&gt;=Inputs!$B$35-14,(A298-Inputs!$B$8)&lt;=Inputs!$B$35-1,(A298-Inputs!$B$8)&gt;=14),Inputs!$B$17/14,0))</f>
        <v/>
      </c>
      <c r="C298" s="29">
        <f>B298*Inputs!$B$10</f>
        <v/>
      </c>
      <c r="D298" s="29">
        <f>SUMIFS(Outflows!$C$5:$C$64,Outflows!$A$5:$A$64,A298)</f>
        <v/>
      </c>
      <c r="E298" s="29">
        <f>IF(ROW()-4-Inputs!$B$24&gt;=1,INDEX($C$5:$C$764,ROW()-4-Inputs!$B$24),0)</f>
        <v/>
      </c>
      <c r="F298" s="29">
        <f>F297+C298</f>
        <v/>
      </c>
      <c r="G298" s="29">
        <f>IF(A298&gt;=Inputs!$B$32,$F$764,MIN(IF(Inputs!$B$28="",1E+15,Inputs!$B$28),(1-Inputs!$B$26)*IF(ROW()-4-Inputs!$B$27&gt;=1,INDEX($F$5:$F$764,ROW()-4-Inputs!$B$27),0)))</f>
        <v/>
      </c>
      <c r="H298" s="29">
        <f>G298-G297</f>
        <v/>
      </c>
      <c r="I298" s="29">
        <f>IF(A298=Inputs!$B$32,$F$764,0)</f>
        <v/>
      </c>
      <c r="J298" s="29">
        <f>CHOOSE(Inputs!$B$37,E298,H298,I298)</f>
        <v/>
      </c>
      <c r="K298" s="29">
        <f>K297+J298-D298</f>
        <v/>
      </c>
      <c r="L298" s="29">
        <f>L297+E298-D298</f>
        <v/>
      </c>
      <c r="M298" s="29">
        <f>M297+H298-D298</f>
        <v/>
      </c>
      <c r="N298" s="29">
        <f>N297+I298-D298</f>
        <v/>
      </c>
      <c r="O298" s="29">
        <f>IF(MONTH(A298)&lt;&gt;MONTH(A297),K298,MIN(O297,K298))</f>
        <v/>
      </c>
      <c r="P298" s="29">
        <f>IF(MONTH(A298)&lt;&gt;MONTH(A297),L298,MIN(P297,L298))</f>
        <v/>
      </c>
      <c r="Q298" s="29">
        <f>IF(MONTH(A298)&lt;&gt;MONTH(A297),M298,MIN(Q297,M298))</f>
        <v/>
      </c>
      <c r="R298" s="29">
        <f>IF(MONTH(A298)&lt;&gt;MONTH(A297),N298,MIN(R297,N298))</f>
        <v/>
      </c>
    </row>
    <row r="299">
      <c r="A299" s="27">
        <f>A298+1</f>
        <v/>
      </c>
      <c r="B299" s="28">
        <f>Inputs!$B$9*(IF(AND((A299-Inputs!$B$8)&gt;=0,(A299-Inputs!$B$8)&lt;=13),Inputs!$B$16/14,0)+IF(AND((A299-Inputs!$B$8)&gt;=14,(A299-Inputs!$B$8)&lt;=Inputs!$B$35-15),Inputs!$B$18/MAX(1,Inputs!$B$35-28),0)+IF(AND((A299-Inputs!$B$8)&gt;=Inputs!$B$35-14,(A299-Inputs!$B$8)&lt;=Inputs!$B$35-1,(A299-Inputs!$B$8)&gt;=14),Inputs!$B$17/14,0))</f>
        <v/>
      </c>
      <c r="C299" s="29">
        <f>B299*Inputs!$B$10</f>
        <v/>
      </c>
      <c r="D299" s="29">
        <f>SUMIFS(Outflows!$C$5:$C$64,Outflows!$A$5:$A$64,A299)</f>
        <v/>
      </c>
      <c r="E299" s="29">
        <f>IF(ROW()-4-Inputs!$B$24&gt;=1,INDEX($C$5:$C$764,ROW()-4-Inputs!$B$24),0)</f>
        <v/>
      </c>
      <c r="F299" s="29">
        <f>F298+C299</f>
        <v/>
      </c>
      <c r="G299" s="29">
        <f>IF(A299&gt;=Inputs!$B$32,$F$764,MIN(IF(Inputs!$B$28="",1E+15,Inputs!$B$28),(1-Inputs!$B$26)*IF(ROW()-4-Inputs!$B$27&gt;=1,INDEX($F$5:$F$764,ROW()-4-Inputs!$B$27),0)))</f>
        <v/>
      </c>
      <c r="H299" s="29">
        <f>G299-G298</f>
        <v/>
      </c>
      <c r="I299" s="29">
        <f>IF(A299=Inputs!$B$32,$F$764,0)</f>
        <v/>
      </c>
      <c r="J299" s="29">
        <f>CHOOSE(Inputs!$B$37,E299,H299,I299)</f>
        <v/>
      </c>
      <c r="K299" s="29">
        <f>K298+J299-D299</f>
        <v/>
      </c>
      <c r="L299" s="29">
        <f>L298+E299-D299</f>
        <v/>
      </c>
      <c r="M299" s="29">
        <f>M298+H299-D299</f>
        <v/>
      </c>
      <c r="N299" s="29">
        <f>N298+I299-D299</f>
        <v/>
      </c>
      <c r="O299" s="29">
        <f>IF(MONTH(A299)&lt;&gt;MONTH(A298),K299,MIN(O298,K299))</f>
        <v/>
      </c>
      <c r="P299" s="29">
        <f>IF(MONTH(A299)&lt;&gt;MONTH(A298),L299,MIN(P298,L299))</f>
        <v/>
      </c>
      <c r="Q299" s="29">
        <f>IF(MONTH(A299)&lt;&gt;MONTH(A298),M299,MIN(Q298,M299))</f>
        <v/>
      </c>
      <c r="R299" s="29">
        <f>IF(MONTH(A299)&lt;&gt;MONTH(A298),N299,MIN(R298,N299))</f>
        <v/>
      </c>
    </row>
    <row r="300">
      <c r="A300" s="27">
        <f>A299+1</f>
        <v/>
      </c>
      <c r="B300" s="28">
        <f>Inputs!$B$9*(IF(AND((A300-Inputs!$B$8)&gt;=0,(A300-Inputs!$B$8)&lt;=13),Inputs!$B$16/14,0)+IF(AND((A300-Inputs!$B$8)&gt;=14,(A300-Inputs!$B$8)&lt;=Inputs!$B$35-15),Inputs!$B$18/MAX(1,Inputs!$B$35-28),0)+IF(AND((A300-Inputs!$B$8)&gt;=Inputs!$B$35-14,(A300-Inputs!$B$8)&lt;=Inputs!$B$35-1,(A300-Inputs!$B$8)&gt;=14),Inputs!$B$17/14,0))</f>
        <v/>
      </c>
      <c r="C300" s="29">
        <f>B300*Inputs!$B$10</f>
        <v/>
      </c>
      <c r="D300" s="29">
        <f>SUMIFS(Outflows!$C$5:$C$64,Outflows!$A$5:$A$64,A300)</f>
        <v/>
      </c>
      <c r="E300" s="29">
        <f>IF(ROW()-4-Inputs!$B$24&gt;=1,INDEX($C$5:$C$764,ROW()-4-Inputs!$B$24),0)</f>
        <v/>
      </c>
      <c r="F300" s="29">
        <f>F299+C300</f>
        <v/>
      </c>
      <c r="G300" s="29">
        <f>IF(A300&gt;=Inputs!$B$32,$F$764,MIN(IF(Inputs!$B$28="",1E+15,Inputs!$B$28),(1-Inputs!$B$26)*IF(ROW()-4-Inputs!$B$27&gt;=1,INDEX($F$5:$F$764,ROW()-4-Inputs!$B$27),0)))</f>
        <v/>
      </c>
      <c r="H300" s="29">
        <f>G300-G299</f>
        <v/>
      </c>
      <c r="I300" s="29">
        <f>IF(A300=Inputs!$B$32,$F$764,0)</f>
        <v/>
      </c>
      <c r="J300" s="29">
        <f>CHOOSE(Inputs!$B$37,E300,H300,I300)</f>
        <v/>
      </c>
      <c r="K300" s="29">
        <f>K299+J300-D300</f>
        <v/>
      </c>
      <c r="L300" s="29">
        <f>L299+E300-D300</f>
        <v/>
      </c>
      <c r="M300" s="29">
        <f>M299+H300-D300</f>
        <v/>
      </c>
      <c r="N300" s="29">
        <f>N299+I300-D300</f>
        <v/>
      </c>
      <c r="O300" s="29">
        <f>IF(MONTH(A300)&lt;&gt;MONTH(A299),K300,MIN(O299,K300))</f>
        <v/>
      </c>
      <c r="P300" s="29">
        <f>IF(MONTH(A300)&lt;&gt;MONTH(A299),L300,MIN(P299,L300))</f>
        <v/>
      </c>
      <c r="Q300" s="29">
        <f>IF(MONTH(A300)&lt;&gt;MONTH(A299),M300,MIN(Q299,M300))</f>
        <v/>
      </c>
      <c r="R300" s="29">
        <f>IF(MONTH(A300)&lt;&gt;MONTH(A299),N300,MIN(R299,N300))</f>
        <v/>
      </c>
    </row>
    <row r="301">
      <c r="A301" s="27">
        <f>A300+1</f>
        <v/>
      </c>
      <c r="B301" s="28">
        <f>Inputs!$B$9*(IF(AND((A301-Inputs!$B$8)&gt;=0,(A301-Inputs!$B$8)&lt;=13),Inputs!$B$16/14,0)+IF(AND((A301-Inputs!$B$8)&gt;=14,(A301-Inputs!$B$8)&lt;=Inputs!$B$35-15),Inputs!$B$18/MAX(1,Inputs!$B$35-28),0)+IF(AND((A301-Inputs!$B$8)&gt;=Inputs!$B$35-14,(A301-Inputs!$B$8)&lt;=Inputs!$B$35-1,(A301-Inputs!$B$8)&gt;=14),Inputs!$B$17/14,0))</f>
        <v/>
      </c>
      <c r="C301" s="29">
        <f>B301*Inputs!$B$10</f>
        <v/>
      </c>
      <c r="D301" s="29">
        <f>SUMIFS(Outflows!$C$5:$C$64,Outflows!$A$5:$A$64,A301)</f>
        <v/>
      </c>
      <c r="E301" s="29">
        <f>IF(ROW()-4-Inputs!$B$24&gt;=1,INDEX($C$5:$C$764,ROW()-4-Inputs!$B$24),0)</f>
        <v/>
      </c>
      <c r="F301" s="29">
        <f>F300+C301</f>
        <v/>
      </c>
      <c r="G301" s="29">
        <f>IF(A301&gt;=Inputs!$B$32,$F$764,MIN(IF(Inputs!$B$28="",1E+15,Inputs!$B$28),(1-Inputs!$B$26)*IF(ROW()-4-Inputs!$B$27&gt;=1,INDEX($F$5:$F$764,ROW()-4-Inputs!$B$27),0)))</f>
        <v/>
      </c>
      <c r="H301" s="29">
        <f>G301-G300</f>
        <v/>
      </c>
      <c r="I301" s="29">
        <f>IF(A301=Inputs!$B$32,$F$764,0)</f>
        <v/>
      </c>
      <c r="J301" s="29">
        <f>CHOOSE(Inputs!$B$37,E301,H301,I301)</f>
        <v/>
      </c>
      <c r="K301" s="29">
        <f>K300+J301-D301</f>
        <v/>
      </c>
      <c r="L301" s="29">
        <f>L300+E301-D301</f>
        <v/>
      </c>
      <c r="M301" s="29">
        <f>M300+H301-D301</f>
        <v/>
      </c>
      <c r="N301" s="29">
        <f>N300+I301-D301</f>
        <v/>
      </c>
      <c r="O301" s="29">
        <f>IF(MONTH(A301)&lt;&gt;MONTH(A300),K301,MIN(O300,K301))</f>
        <v/>
      </c>
      <c r="P301" s="29">
        <f>IF(MONTH(A301)&lt;&gt;MONTH(A300),L301,MIN(P300,L301))</f>
        <v/>
      </c>
      <c r="Q301" s="29">
        <f>IF(MONTH(A301)&lt;&gt;MONTH(A300),M301,MIN(Q300,M301))</f>
        <v/>
      </c>
      <c r="R301" s="29">
        <f>IF(MONTH(A301)&lt;&gt;MONTH(A300),N301,MIN(R300,N301))</f>
        <v/>
      </c>
    </row>
    <row r="302">
      <c r="A302" s="27">
        <f>A301+1</f>
        <v/>
      </c>
      <c r="B302" s="28">
        <f>Inputs!$B$9*(IF(AND((A302-Inputs!$B$8)&gt;=0,(A302-Inputs!$B$8)&lt;=13),Inputs!$B$16/14,0)+IF(AND((A302-Inputs!$B$8)&gt;=14,(A302-Inputs!$B$8)&lt;=Inputs!$B$35-15),Inputs!$B$18/MAX(1,Inputs!$B$35-28),0)+IF(AND((A302-Inputs!$B$8)&gt;=Inputs!$B$35-14,(A302-Inputs!$B$8)&lt;=Inputs!$B$35-1,(A302-Inputs!$B$8)&gt;=14),Inputs!$B$17/14,0))</f>
        <v/>
      </c>
      <c r="C302" s="29">
        <f>B302*Inputs!$B$10</f>
        <v/>
      </c>
      <c r="D302" s="29">
        <f>SUMIFS(Outflows!$C$5:$C$64,Outflows!$A$5:$A$64,A302)</f>
        <v/>
      </c>
      <c r="E302" s="29">
        <f>IF(ROW()-4-Inputs!$B$24&gt;=1,INDEX($C$5:$C$764,ROW()-4-Inputs!$B$24),0)</f>
        <v/>
      </c>
      <c r="F302" s="29">
        <f>F301+C302</f>
        <v/>
      </c>
      <c r="G302" s="29">
        <f>IF(A302&gt;=Inputs!$B$32,$F$764,MIN(IF(Inputs!$B$28="",1E+15,Inputs!$B$28),(1-Inputs!$B$26)*IF(ROW()-4-Inputs!$B$27&gt;=1,INDEX($F$5:$F$764,ROW()-4-Inputs!$B$27),0)))</f>
        <v/>
      </c>
      <c r="H302" s="29">
        <f>G302-G301</f>
        <v/>
      </c>
      <c r="I302" s="29">
        <f>IF(A302=Inputs!$B$32,$F$764,0)</f>
        <v/>
      </c>
      <c r="J302" s="29">
        <f>CHOOSE(Inputs!$B$37,E302,H302,I302)</f>
        <v/>
      </c>
      <c r="K302" s="29">
        <f>K301+J302-D302</f>
        <v/>
      </c>
      <c r="L302" s="29">
        <f>L301+E302-D302</f>
        <v/>
      </c>
      <c r="M302" s="29">
        <f>M301+H302-D302</f>
        <v/>
      </c>
      <c r="N302" s="29">
        <f>N301+I302-D302</f>
        <v/>
      </c>
      <c r="O302" s="29">
        <f>IF(MONTH(A302)&lt;&gt;MONTH(A301),K302,MIN(O301,K302))</f>
        <v/>
      </c>
      <c r="P302" s="29">
        <f>IF(MONTH(A302)&lt;&gt;MONTH(A301),L302,MIN(P301,L302))</f>
        <v/>
      </c>
      <c r="Q302" s="29">
        <f>IF(MONTH(A302)&lt;&gt;MONTH(A301),M302,MIN(Q301,M302))</f>
        <v/>
      </c>
      <c r="R302" s="29">
        <f>IF(MONTH(A302)&lt;&gt;MONTH(A301),N302,MIN(R301,N302))</f>
        <v/>
      </c>
    </row>
    <row r="303">
      <c r="A303" s="27">
        <f>A302+1</f>
        <v/>
      </c>
      <c r="B303" s="28">
        <f>Inputs!$B$9*(IF(AND((A303-Inputs!$B$8)&gt;=0,(A303-Inputs!$B$8)&lt;=13),Inputs!$B$16/14,0)+IF(AND((A303-Inputs!$B$8)&gt;=14,(A303-Inputs!$B$8)&lt;=Inputs!$B$35-15),Inputs!$B$18/MAX(1,Inputs!$B$35-28),0)+IF(AND((A303-Inputs!$B$8)&gt;=Inputs!$B$35-14,(A303-Inputs!$B$8)&lt;=Inputs!$B$35-1,(A303-Inputs!$B$8)&gt;=14),Inputs!$B$17/14,0))</f>
        <v/>
      </c>
      <c r="C303" s="29">
        <f>B303*Inputs!$B$10</f>
        <v/>
      </c>
      <c r="D303" s="29">
        <f>SUMIFS(Outflows!$C$5:$C$64,Outflows!$A$5:$A$64,A303)</f>
        <v/>
      </c>
      <c r="E303" s="29">
        <f>IF(ROW()-4-Inputs!$B$24&gt;=1,INDEX($C$5:$C$764,ROW()-4-Inputs!$B$24),0)</f>
        <v/>
      </c>
      <c r="F303" s="29">
        <f>F302+C303</f>
        <v/>
      </c>
      <c r="G303" s="29">
        <f>IF(A303&gt;=Inputs!$B$32,$F$764,MIN(IF(Inputs!$B$28="",1E+15,Inputs!$B$28),(1-Inputs!$B$26)*IF(ROW()-4-Inputs!$B$27&gt;=1,INDEX($F$5:$F$764,ROW()-4-Inputs!$B$27),0)))</f>
        <v/>
      </c>
      <c r="H303" s="29">
        <f>G303-G302</f>
        <v/>
      </c>
      <c r="I303" s="29">
        <f>IF(A303=Inputs!$B$32,$F$764,0)</f>
        <v/>
      </c>
      <c r="J303" s="29">
        <f>CHOOSE(Inputs!$B$37,E303,H303,I303)</f>
        <v/>
      </c>
      <c r="K303" s="29">
        <f>K302+J303-D303</f>
        <v/>
      </c>
      <c r="L303" s="29">
        <f>L302+E303-D303</f>
        <v/>
      </c>
      <c r="M303" s="29">
        <f>M302+H303-D303</f>
        <v/>
      </c>
      <c r="N303" s="29">
        <f>N302+I303-D303</f>
        <v/>
      </c>
      <c r="O303" s="29">
        <f>IF(MONTH(A303)&lt;&gt;MONTH(A302),K303,MIN(O302,K303))</f>
        <v/>
      </c>
      <c r="P303" s="29">
        <f>IF(MONTH(A303)&lt;&gt;MONTH(A302),L303,MIN(P302,L303))</f>
        <v/>
      </c>
      <c r="Q303" s="29">
        <f>IF(MONTH(A303)&lt;&gt;MONTH(A302),M303,MIN(Q302,M303))</f>
        <v/>
      </c>
      <c r="R303" s="29">
        <f>IF(MONTH(A303)&lt;&gt;MONTH(A302),N303,MIN(R302,N303))</f>
        <v/>
      </c>
    </row>
    <row r="304">
      <c r="A304" s="27">
        <f>A303+1</f>
        <v/>
      </c>
      <c r="B304" s="28">
        <f>Inputs!$B$9*(IF(AND((A304-Inputs!$B$8)&gt;=0,(A304-Inputs!$B$8)&lt;=13),Inputs!$B$16/14,0)+IF(AND((A304-Inputs!$B$8)&gt;=14,(A304-Inputs!$B$8)&lt;=Inputs!$B$35-15),Inputs!$B$18/MAX(1,Inputs!$B$35-28),0)+IF(AND((A304-Inputs!$B$8)&gt;=Inputs!$B$35-14,(A304-Inputs!$B$8)&lt;=Inputs!$B$35-1,(A304-Inputs!$B$8)&gt;=14),Inputs!$B$17/14,0))</f>
        <v/>
      </c>
      <c r="C304" s="29">
        <f>B304*Inputs!$B$10</f>
        <v/>
      </c>
      <c r="D304" s="29">
        <f>SUMIFS(Outflows!$C$5:$C$64,Outflows!$A$5:$A$64,A304)</f>
        <v/>
      </c>
      <c r="E304" s="29">
        <f>IF(ROW()-4-Inputs!$B$24&gt;=1,INDEX($C$5:$C$764,ROW()-4-Inputs!$B$24),0)</f>
        <v/>
      </c>
      <c r="F304" s="29">
        <f>F303+C304</f>
        <v/>
      </c>
      <c r="G304" s="29">
        <f>IF(A304&gt;=Inputs!$B$32,$F$764,MIN(IF(Inputs!$B$28="",1E+15,Inputs!$B$28),(1-Inputs!$B$26)*IF(ROW()-4-Inputs!$B$27&gt;=1,INDEX($F$5:$F$764,ROW()-4-Inputs!$B$27),0)))</f>
        <v/>
      </c>
      <c r="H304" s="29">
        <f>G304-G303</f>
        <v/>
      </c>
      <c r="I304" s="29">
        <f>IF(A304=Inputs!$B$32,$F$764,0)</f>
        <v/>
      </c>
      <c r="J304" s="29">
        <f>CHOOSE(Inputs!$B$37,E304,H304,I304)</f>
        <v/>
      </c>
      <c r="K304" s="29">
        <f>K303+J304-D304</f>
        <v/>
      </c>
      <c r="L304" s="29">
        <f>L303+E304-D304</f>
        <v/>
      </c>
      <c r="M304" s="29">
        <f>M303+H304-D304</f>
        <v/>
      </c>
      <c r="N304" s="29">
        <f>N303+I304-D304</f>
        <v/>
      </c>
      <c r="O304" s="29">
        <f>IF(MONTH(A304)&lt;&gt;MONTH(A303),K304,MIN(O303,K304))</f>
        <v/>
      </c>
      <c r="P304" s="29">
        <f>IF(MONTH(A304)&lt;&gt;MONTH(A303),L304,MIN(P303,L304))</f>
        <v/>
      </c>
      <c r="Q304" s="29">
        <f>IF(MONTH(A304)&lt;&gt;MONTH(A303),M304,MIN(Q303,M304))</f>
        <v/>
      </c>
      <c r="R304" s="29">
        <f>IF(MONTH(A304)&lt;&gt;MONTH(A303),N304,MIN(R303,N304))</f>
        <v/>
      </c>
    </row>
    <row r="305">
      <c r="A305" s="27">
        <f>A304+1</f>
        <v/>
      </c>
      <c r="B305" s="28">
        <f>Inputs!$B$9*(IF(AND((A305-Inputs!$B$8)&gt;=0,(A305-Inputs!$B$8)&lt;=13),Inputs!$B$16/14,0)+IF(AND((A305-Inputs!$B$8)&gt;=14,(A305-Inputs!$B$8)&lt;=Inputs!$B$35-15),Inputs!$B$18/MAX(1,Inputs!$B$35-28),0)+IF(AND((A305-Inputs!$B$8)&gt;=Inputs!$B$35-14,(A305-Inputs!$B$8)&lt;=Inputs!$B$35-1,(A305-Inputs!$B$8)&gt;=14),Inputs!$B$17/14,0))</f>
        <v/>
      </c>
      <c r="C305" s="29">
        <f>B305*Inputs!$B$10</f>
        <v/>
      </c>
      <c r="D305" s="29">
        <f>SUMIFS(Outflows!$C$5:$C$64,Outflows!$A$5:$A$64,A305)</f>
        <v/>
      </c>
      <c r="E305" s="29">
        <f>IF(ROW()-4-Inputs!$B$24&gt;=1,INDEX($C$5:$C$764,ROW()-4-Inputs!$B$24),0)</f>
        <v/>
      </c>
      <c r="F305" s="29">
        <f>F304+C305</f>
        <v/>
      </c>
      <c r="G305" s="29">
        <f>IF(A305&gt;=Inputs!$B$32,$F$764,MIN(IF(Inputs!$B$28="",1E+15,Inputs!$B$28),(1-Inputs!$B$26)*IF(ROW()-4-Inputs!$B$27&gt;=1,INDEX($F$5:$F$764,ROW()-4-Inputs!$B$27),0)))</f>
        <v/>
      </c>
      <c r="H305" s="29">
        <f>G305-G304</f>
        <v/>
      </c>
      <c r="I305" s="29">
        <f>IF(A305=Inputs!$B$32,$F$764,0)</f>
        <v/>
      </c>
      <c r="J305" s="29">
        <f>CHOOSE(Inputs!$B$37,E305,H305,I305)</f>
        <v/>
      </c>
      <c r="K305" s="29">
        <f>K304+J305-D305</f>
        <v/>
      </c>
      <c r="L305" s="29">
        <f>L304+E305-D305</f>
        <v/>
      </c>
      <c r="M305" s="29">
        <f>M304+H305-D305</f>
        <v/>
      </c>
      <c r="N305" s="29">
        <f>N304+I305-D305</f>
        <v/>
      </c>
      <c r="O305" s="29">
        <f>IF(MONTH(A305)&lt;&gt;MONTH(A304),K305,MIN(O304,K305))</f>
        <v/>
      </c>
      <c r="P305" s="29">
        <f>IF(MONTH(A305)&lt;&gt;MONTH(A304),L305,MIN(P304,L305))</f>
        <v/>
      </c>
      <c r="Q305" s="29">
        <f>IF(MONTH(A305)&lt;&gt;MONTH(A304),M305,MIN(Q304,M305))</f>
        <v/>
      </c>
      <c r="R305" s="29">
        <f>IF(MONTH(A305)&lt;&gt;MONTH(A304),N305,MIN(R304,N305))</f>
        <v/>
      </c>
    </row>
    <row r="306">
      <c r="A306" s="27">
        <f>A305+1</f>
        <v/>
      </c>
      <c r="B306" s="28">
        <f>Inputs!$B$9*(IF(AND((A306-Inputs!$B$8)&gt;=0,(A306-Inputs!$B$8)&lt;=13),Inputs!$B$16/14,0)+IF(AND((A306-Inputs!$B$8)&gt;=14,(A306-Inputs!$B$8)&lt;=Inputs!$B$35-15),Inputs!$B$18/MAX(1,Inputs!$B$35-28),0)+IF(AND((A306-Inputs!$B$8)&gt;=Inputs!$B$35-14,(A306-Inputs!$B$8)&lt;=Inputs!$B$35-1,(A306-Inputs!$B$8)&gt;=14),Inputs!$B$17/14,0))</f>
        <v/>
      </c>
      <c r="C306" s="29">
        <f>B306*Inputs!$B$10</f>
        <v/>
      </c>
      <c r="D306" s="29">
        <f>SUMIFS(Outflows!$C$5:$C$64,Outflows!$A$5:$A$64,A306)</f>
        <v/>
      </c>
      <c r="E306" s="29">
        <f>IF(ROW()-4-Inputs!$B$24&gt;=1,INDEX($C$5:$C$764,ROW()-4-Inputs!$B$24),0)</f>
        <v/>
      </c>
      <c r="F306" s="29">
        <f>F305+C306</f>
        <v/>
      </c>
      <c r="G306" s="29">
        <f>IF(A306&gt;=Inputs!$B$32,$F$764,MIN(IF(Inputs!$B$28="",1E+15,Inputs!$B$28),(1-Inputs!$B$26)*IF(ROW()-4-Inputs!$B$27&gt;=1,INDEX($F$5:$F$764,ROW()-4-Inputs!$B$27),0)))</f>
        <v/>
      </c>
      <c r="H306" s="29">
        <f>G306-G305</f>
        <v/>
      </c>
      <c r="I306" s="29">
        <f>IF(A306=Inputs!$B$32,$F$764,0)</f>
        <v/>
      </c>
      <c r="J306" s="29">
        <f>CHOOSE(Inputs!$B$37,E306,H306,I306)</f>
        <v/>
      </c>
      <c r="K306" s="29">
        <f>K305+J306-D306</f>
        <v/>
      </c>
      <c r="L306" s="29">
        <f>L305+E306-D306</f>
        <v/>
      </c>
      <c r="M306" s="29">
        <f>M305+H306-D306</f>
        <v/>
      </c>
      <c r="N306" s="29">
        <f>N305+I306-D306</f>
        <v/>
      </c>
      <c r="O306" s="29">
        <f>IF(MONTH(A306)&lt;&gt;MONTH(A305),K306,MIN(O305,K306))</f>
        <v/>
      </c>
      <c r="P306" s="29">
        <f>IF(MONTH(A306)&lt;&gt;MONTH(A305),L306,MIN(P305,L306))</f>
        <v/>
      </c>
      <c r="Q306" s="29">
        <f>IF(MONTH(A306)&lt;&gt;MONTH(A305),M306,MIN(Q305,M306))</f>
        <v/>
      </c>
      <c r="R306" s="29">
        <f>IF(MONTH(A306)&lt;&gt;MONTH(A305),N306,MIN(R305,N306))</f>
        <v/>
      </c>
    </row>
    <row r="307">
      <c r="A307" s="27">
        <f>A306+1</f>
        <v/>
      </c>
      <c r="B307" s="28">
        <f>Inputs!$B$9*(IF(AND((A307-Inputs!$B$8)&gt;=0,(A307-Inputs!$B$8)&lt;=13),Inputs!$B$16/14,0)+IF(AND((A307-Inputs!$B$8)&gt;=14,(A307-Inputs!$B$8)&lt;=Inputs!$B$35-15),Inputs!$B$18/MAX(1,Inputs!$B$35-28),0)+IF(AND((A307-Inputs!$B$8)&gt;=Inputs!$B$35-14,(A307-Inputs!$B$8)&lt;=Inputs!$B$35-1,(A307-Inputs!$B$8)&gt;=14),Inputs!$B$17/14,0))</f>
        <v/>
      </c>
      <c r="C307" s="29">
        <f>B307*Inputs!$B$10</f>
        <v/>
      </c>
      <c r="D307" s="29">
        <f>SUMIFS(Outflows!$C$5:$C$64,Outflows!$A$5:$A$64,A307)</f>
        <v/>
      </c>
      <c r="E307" s="29">
        <f>IF(ROW()-4-Inputs!$B$24&gt;=1,INDEX($C$5:$C$764,ROW()-4-Inputs!$B$24),0)</f>
        <v/>
      </c>
      <c r="F307" s="29">
        <f>F306+C307</f>
        <v/>
      </c>
      <c r="G307" s="29">
        <f>IF(A307&gt;=Inputs!$B$32,$F$764,MIN(IF(Inputs!$B$28="",1E+15,Inputs!$B$28),(1-Inputs!$B$26)*IF(ROW()-4-Inputs!$B$27&gt;=1,INDEX($F$5:$F$764,ROW()-4-Inputs!$B$27),0)))</f>
        <v/>
      </c>
      <c r="H307" s="29">
        <f>G307-G306</f>
        <v/>
      </c>
      <c r="I307" s="29">
        <f>IF(A307=Inputs!$B$32,$F$764,0)</f>
        <v/>
      </c>
      <c r="J307" s="29">
        <f>CHOOSE(Inputs!$B$37,E307,H307,I307)</f>
        <v/>
      </c>
      <c r="K307" s="29">
        <f>K306+J307-D307</f>
        <v/>
      </c>
      <c r="L307" s="29">
        <f>L306+E307-D307</f>
        <v/>
      </c>
      <c r="M307" s="29">
        <f>M306+H307-D307</f>
        <v/>
      </c>
      <c r="N307" s="29">
        <f>N306+I307-D307</f>
        <v/>
      </c>
      <c r="O307" s="29">
        <f>IF(MONTH(A307)&lt;&gt;MONTH(A306),K307,MIN(O306,K307))</f>
        <v/>
      </c>
      <c r="P307" s="29">
        <f>IF(MONTH(A307)&lt;&gt;MONTH(A306),L307,MIN(P306,L307))</f>
        <v/>
      </c>
      <c r="Q307" s="29">
        <f>IF(MONTH(A307)&lt;&gt;MONTH(A306),M307,MIN(Q306,M307))</f>
        <v/>
      </c>
      <c r="R307" s="29">
        <f>IF(MONTH(A307)&lt;&gt;MONTH(A306),N307,MIN(R306,N307))</f>
        <v/>
      </c>
    </row>
    <row r="308">
      <c r="A308" s="27">
        <f>A307+1</f>
        <v/>
      </c>
      <c r="B308" s="28">
        <f>Inputs!$B$9*(IF(AND((A308-Inputs!$B$8)&gt;=0,(A308-Inputs!$B$8)&lt;=13),Inputs!$B$16/14,0)+IF(AND((A308-Inputs!$B$8)&gt;=14,(A308-Inputs!$B$8)&lt;=Inputs!$B$35-15),Inputs!$B$18/MAX(1,Inputs!$B$35-28),0)+IF(AND((A308-Inputs!$B$8)&gt;=Inputs!$B$35-14,(A308-Inputs!$B$8)&lt;=Inputs!$B$35-1,(A308-Inputs!$B$8)&gt;=14),Inputs!$B$17/14,0))</f>
        <v/>
      </c>
      <c r="C308" s="29">
        <f>B308*Inputs!$B$10</f>
        <v/>
      </c>
      <c r="D308" s="29">
        <f>SUMIFS(Outflows!$C$5:$C$64,Outflows!$A$5:$A$64,A308)</f>
        <v/>
      </c>
      <c r="E308" s="29">
        <f>IF(ROW()-4-Inputs!$B$24&gt;=1,INDEX($C$5:$C$764,ROW()-4-Inputs!$B$24),0)</f>
        <v/>
      </c>
      <c r="F308" s="29">
        <f>F307+C308</f>
        <v/>
      </c>
      <c r="G308" s="29">
        <f>IF(A308&gt;=Inputs!$B$32,$F$764,MIN(IF(Inputs!$B$28="",1E+15,Inputs!$B$28),(1-Inputs!$B$26)*IF(ROW()-4-Inputs!$B$27&gt;=1,INDEX($F$5:$F$764,ROW()-4-Inputs!$B$27),0)))</f>
        <v/>
      </c>
      <c r="H308" s="29">
        <f>G308-G307</f>
        <v/>
      </c>
      <c r="I308" s="29">
        <f>IF(A308=Inputs!$B$32,$F$764,0)</f>
        <v/>
      </c>
      <c r="J308" s="29">
        <f>CHOOSE(Inputs!$B$37,E308,H308,I308)</f>
        <v/>
      </c>
      <c r="K308" s="29">
        <f>K307+J308-D308</f>
        <v/>
      </c>
      <c r="L308" s="29">
        <f>L307+E308-D308</f>
        <v/>
      </c>
      <c r="M308" s="29">
        <f>M307+H308-D308</f>
        <v/>
      </c>
      <c r="N308" s="29">
        <f>N307+I308-D308</f>
        <v/>
      </c>
      <c r="O308" s="29">
        <f>IF(MONTH(A308)&lt;&gt;MONTH(A307),K308,MIN(O307,K308))</f>
        <v/>
      </c>
      <c r="P308" s="29">
        <f>IF(MONTH(A308)&lt;&gt;MONTH(A307),L308,MIN(P307,L308))</f>
        <v/>
      </c>
      <c r="Q308" s="29">
        <f>IF(MONTH(A308)&lt;&gt;MONTH(A307),M308,MIN(Q307,M308))</f>
        <v/>
      </c>
      <c r="R308" s="29">
        <f>IF(MONTH(A308)&lt;&gt;MONTH(A307),N308,MIN(R307,N308))</f>
        <v/>
      </c>
    </row>
    <row r="309">
      <c r="A309" s="27">
        <f>A308+1</f>
        <v/>
      </c>
      <c r="B309" s="28">
        <f>Inputs!$B$9*(IF(AND((A309-Inputs!$B$8)&gt;=0,(A309-Inputs!$B$8)&lt;=13),Inputs!$B$16/14,0)+IF(AND((A309-Inputs!$B$8)&gt;=14,(A309-Inputs!$B$8)&lt;=Inputs!$B$35-15),Inputs!$B$18/MAX(1,Inputs!$B$35-28),0)+IF(AND((A309-Inputs!$B$8)&gt;=Inputs!$B$35-14,(A309-Inputs!$B$8)&lt;=Inputs!$B$35-1,(A309-Inputs!$B$8)&gt;=14),Inputs!$B$17/14,0))</f>
        <v/>
      </c>
      <c r="C309" s="29">
        <f>B309*Inputs!$B$10</f>
        <v/>
      </c>
      <c r="D309" s="29">
        <f>SUMIFS(Outflows!$C$5:$C$64,Outflows!$A$5:$A$64,A309)</f>
        <v/>
      </c>
      <c r="E309" s="29">
        <f>IF(ROW()-4-Inputs!$B$24&gt;=1,INDEX($C$5:$C$764,ROW()-4-Inputs!$B$24),0)</f>
        <v/>
      </c>
      <c r="F309" s="29">
        <f>F308+C309</f>
        <v/>
      </c>
      <c r="G309" s="29">
        <f>IF(A309&gt;=Inputs!$B$32,$F$764,MIN(IF(Inputs!$B$28="",1E+15,Inputs!$B$28),(1-Inputs!$B$26)*IF(ROW()-4-Inputs!$B$27&gt;=1,INDEX($F$5:$F$764,ROW()-4-Inputs!$B$27),0)))</f>
        <v/>
      </c>
      <c r="H309" s="29">
        <f>G309-G308</f>
        <v/>
      </c>
      <c r="I309" s="29">
        <f>IF(A309=Inputs!$B$32,$F$764,0)</f>
        <v/>
      </c>
      <c r="J309" s="29">
        <f>CHOOSE(Inputs!$B$37,E309,H309,I309)</f>
        <v/>
      </c>
      <c r="K309" s="29">
        <f>K308+J309-D309</f>
        <v/>
      </c>
      <c r="L309" s="29">
        <f>L308+E309-D309</f>
        <v/>
      </c>
      <c r="M309" s="29">
        <f>M308+H309-D309</f>
        <v/>
      </c>
      <c r="N309" s="29">
        <f>N308+I309-D309</f>
        <v/>
      </c>
      <c r="O309" s="29">
        <f>IF(MONTH(A309)&lt;&gt;MONTH(A308),K309,MIN(O308,K309))</f>
        <v/>
      </c>
      <c r="P309" s="29">
        <f>IF(MONTH(A309)&lt;&gt;MONTH(A308),L309,MIN(P308,L309))</f>
        <v/>
      </c>
      <c r="Q309" s="29">
        <f>IF(MONTH(A309)&lt;&gt;MONTH(A308),M309,MIN(Q308,M309))</f>
        <v/>
      </c>
      <c r="R309" s="29">
        <f>IF(MONTH(A309)&lt;&gt;MONTH(A308),N309,MIN(R308,N309))</f>
        <v/>
      </c>
    </row>
    <row r="310">
      <c r="A310" s="27">
        <f>A309+1</f>
        <v/>
      </c>
      <c r="B310" s="28">
        <f>Inputs!$B$9*(IF(AND((A310-Inputs!$B$8)&gt;=0,(A310-Inputs!$B$8)&lt;=13),Inputs!$B$16/14,0)+IF(AND((A310-Inputs!$B$8)&gt;=14,(A310-Inputs!$B$8)&lt;=Inputs!$B$35-15),Inputs!$B$18/MAX(1,Inputs!$B$35-28),0)+IF(AND((A310-Inputs!$B$8)&gt;=Inputs!$B$35-14,(A310-Inputs!$B$8)&lt;=Inputs!$B$35-1,(A310-Inputs!$B$8)&gt;=14),Inputs!$B$17/14,0))</f>
        <v/>
      </c>
      <c r="C310" s="29">
        <f>B310*Inputs!$B$10</f>
        <v/>
      </c>
      <c r="D310" s="29">
        <f>SUMIFS(Outflows!$C$5:$C$64,Outflows!$A$5:$A$64,A310)</f>
        <v/>
      </c>
      <c r="E310" s="29">
        <f>IF(ROW()-4-Inputs!$B$24&gt;=1,INDEX($C$5:$C$764,ROW()-4-Inputs!$B$24),0)</f>
        <v/>
      </c>
      <c r="F310" s="29">
        <f>F309+C310</f>
        <v/>
      </c>
      <c r="G310" s="29">
        <f>IF(A310&gt;=Inputs!$B$32,$F$764,MIN(IF(Inputs!$B$28="",1E+15,Inputs!$B$28),(1-Inputs!$B$26)*IF(ROW()-4-Inputs!$B$27&gt;=1,INDEX($F$5:$F$764,ROW()-4-Inputs!$B$27),0)))</f>
        <v/>
      </c>
      <c r="H310" s="29">
        <f>G310-G309</f>
        <v/>
      </c>
      <c r="I310" s="29">
        <f>IF(A310=Inputs!$B$32,$F$764,0)</f>
        <v/>
      </c>
      <c r="J310" s="29">
        <f>CHOOSE(Inputs!$B$37,E310,H310,I310)</f>
        <v/>
      </c>
      <c r="K310" s="29">
        <f>K309+J310-D310</f>
        <v/>
      </c>
      <c r="L310" s="29">
        <f>L309+E310-D310</f>
        <v/>
      </c>
      <c r="M310" s="29">
        <f>M309+H310-D310</f>
        <v/>
      </c>
      <c r="N310" s="29">
        <f>N309+I310-D310</f>
        <v/>
      </c>
      <c r="O310" s="29">
        <f>IF(MONTH(A310)&lt;&gt;MONTH(A309),K310,MIN(O309,K310))</f>
        <v/>
      </c>
      <c r="P310" s="29">
        <f>IF(MONTH(A310)&lt;&gt;MONTH(A309),L310,MIN(P309,L310))</f>
        <v/>
      </c>
      <c r="Q310" s="29">
        <f>IF(MONTH(A310)&lt;&gt;MONTH(A309),M310,MIN(Q309,M310))</f>
        <v/>
      </c>
      <c r="R310" s="29">
        <f>IF(MONTH(A310)&lt;&gt;MONTH(A309),N310,MIN(R309,N310))</f>
        <v/>
      </c>
    </row>
    <row r="311">
      <c r="A311" s="27">
        <f>A310+1</f>
        <v/>
      </c>
      <c r="B311" s="28">
        <f>Inputs!$B$9*(IF(AND((A311-Inputs!$B$8)&gt;=0,(A311-Inputs!$B$8)&lt;=13),Inputs!$B$16/14,0)+IF(AND((A311-Inputs!$B$8)&gt;=14,(A311-Inputs!$B$8)&lt;=Inputs!$B$35-15),Inputs!$B$18/MAX(1,Inputs!$B$35-28),0)+IF(AND((A311-Inputs!$B$8)&gt;=Inputs!$B$35-14,(A311-Inputs!$B$8)&lt;=Inputs!$B$35-1,(A311-Inputs!$B$8)&gt;=14),Inputs!$B$17/14,0))</f>
        <v/>
      </c>
      <c r="C311" s="29">
        <f>B311*Inputs!$B$10</f>
        <v/>
      </c>
      <c r="D311" s="29">
        <f>SUMIFS(Outflows!$C$5:$C$64,Outflows!$A$5:$A$64,A311)</f>
        <v/>
      </c>
      <c r="E311" s="29">
        <f>IF(ROW()-4-Inputs!$B$24&gt;=1,INDEX($C$5:$C$764,ROW()-4-Inputs!$B$24),0)</f>
        <v/>
      </c>
      <c r="F311" s="29">
        <f>F310+C311</f>
        <v/>
      </c>
      <c r="G311" s="29">
        <f>IF(A311&gt;=Inputs!$B$32,$F$764,MIN(IF(Inputs!$B$28="",1E+15,Inputs!$B$28),(1-Inputs!$B$26)*IF(ROW()-4-Inputs!$B$27&gt;=1,INDEX($F$5:$F$764,ROW()-4-Inputs!$B$27),0)))</f>
        <v/>
      </c>
      <c r="H311" s="29">
        <f>G311-G310</f>
        <v/>
      </c>
      <c r="I311" s="29">
        <f>IF(A311=Inputs!$B$32,$F$764,0)</f>
        <v/>
      </c>
      <c r="J311" s="29">
        <f>CHOOSE(Inputs!$B$37,E311,H311,I311)</f>
        <v/>
      </c>
      <c r="K311" s="29">
        <f>K310+J311-D311</f>
        <v/>
      </c>
      <c r="L311" s="29">
        <f>L310+E311-D311</f>
        <v/>
      </c>
      <c r="M311" s="29">
        <f>M310+H311-D311</f>
        <v/>
      </c>
      <c r="N311" s="29">
        <f>N310+I311-D311</f>
        <v/>
      </c>
      <c r="O311" s="29">
        <f>IF(MONTH(A311)&lt;&gt;MONTH(A310),K311,MIN(O310,K311))</f>
        <v/>
      </c>
      <c r="P311" s="29">
        <f>IF(MONTH(A311)&lt;&gt;MONTH(A310),L311,MIN(P310,L311))</f>
        <v/>
      </c>
      <c r="Q311" s="29">
        <f>IF(MONTH(A311)&lt;&gt;MONTH(A310),M311,MIN(Q310,M311))</f>
        <v/>
      </c>
      <c r="R311" s="29">
        <f>IF(MONTH(A311)&lt;&gt;MONTH(A310),N311,MIN(R310,N311))</f>
        <v/>
      </c>
    </row>
    <row r="312">
      <c r="A312" s="27">
        <f>A311+1</f>
        <v/>
      </c>
      <c r="B312" s="28">
        <f>Inputs!$B$9*(IF(AND((A312-Inputs!$B$8)&gt;=0,(A312-Inputs!$B$8)&lt;=13),Inputs!$B$16/14,0)+IF(AND((A312-Inputs!$B$8)&gt;=14,(A312-Inputs!$B$8)&lt;=Inputs!$B$35-15),Inputs!$B$18/MAX(1,Inputs!$B$35-28),0)+IF(AND((A312-Inputs!$B$8)&gt;=Inputs!$B$35-14,(A312-Inputs!$B$8)&lt;=Inputs!$B$35-1,(A312-Inputs!$B$8)&gt;=14),Inputs!$B$17/14,0))</f>
        <v/>
      </c>
      <c r="C312" s="29">
        <f>B312*Inputs!$B$10</f>
        <v/>
      </c>
      <c r="D312" s="29">
        <f>SUMIFS(Outflows!$C$5:$C$64,Outflows!$A$5:$A$64,A312)</f>
        <v/>
      </c>
      <c r="E312" s="29">
        <f>IF(ROW()-4-Inputs!$B$24&gt;=1,INDEX($C$5:$C$764,ROW()-4-Inputs!$B$24),0)</f>
        <v/>
      </c>
      <c r="F312" s="29">
        <f>F311+C312</f>
        <v/>
      </c>
      <c r="G312" s="29">
        <f>IF(A312&gt;=Inputs!$B$32,$F$764,MIN(IF(Inputs!$B$28="",1E+15,Inputs!$B$28),(1-Inputs!$B$26)*IF(ROW()-4-Inputs!$B$27&gt;=1,INDEX($F$5:$F$764,ROW()-4-Inputs!$B$27),0)))</f>
        <v/>
      </c>
      <c r="H312" s="29">
        <f>G312-G311</f>
        <v/>
      </c>
      <c r="I312" s="29">
        <f>IF(A312=Inputs!$B$32,$F$764,0)</f>
        <v/>
      </c>
      <c r="J312" s="29">
        <f>CHOOSE(Inputs!$B$37,E312,H312,I312)</f>
        <v/>
      </c>
      <c r="K312" s="29">
        <f>K311+J312-D312</f>
        <v/>
      </c>
      <c r="L312" s="29">
        <f>L311+E312-D312</f>
        <v/>
      </c>
      <c r="M312" s="29">
        <f>M311+H312-D312</f>
        <v/>
      </c>
      <c r="N312" s="29">
        <f>N311+I312-D312</f>
        <v/>
      </c>
      <c r="O312" s="29">
        <f>IF(MONTH(A312)&lt;&gt;MONTH(A311),K312,MIN(O311,K312))</f>
        <v/>
      </c>
      <c r="P312" s="29">
        <f>IF(MONTH(A312)&lt;&gt;MONTH(A311),L312,MIN(P311,L312))</f>
        <v/>
      </c>
      <c r="Q312" s="29">
        <f>IF(MONTH(A312)&lt;&gt;MONTH(A311),M312,MIN(Q311,M312))</f>
        <v/>
      </c>
      <c r="R312" s="29">
        <f>IF(MONTH(A312)&lt;&gt;MONTH(A311),N312,MIN(R311,N312))</f>
        <v/>
      </c>
    </row>
    <row r="313">
      <c r="A313" s="27">
        <f>A312+1</f>
        <v/>
      </c>
      <c r="B313" s="28">
        <f>Inputs!$B$9*(IF(AND((A313-Inputs!$B$8)&gt;=0,(A313-Inputs!$B$8)&lt;=13),Inputs!$B$16/14,0)+IF(AND((A313-Inputs!$B$8)&gt;=14,(A313-Inputs!$B$8)&lt;=Inputs!$B$35-15),Inputs!$B$18/MAX(1,Inputs!$B$35-28),0)+IF(AND((A313-Inputs!$B$8)&gt;=Inputs!$B$35-14,(A313-Inputs!$B$8)&lt;=Inputs!$B$35-1,(A313-Inputs!$B$8)&gt;=14),Inputs!$B$17/14,0))</f>
        <v/>
      </c>
      <c r="C313" s="29">
        <f>B313*Inputs!$B$10</f>
        <v/>
      </c>
      <c r="D313" s="29">
        <f>SUMIFS(Outflows!$C$5:$C$64,Outflows!$A$5:$A$64,A313)</f>
        <v/>
      </c>
      <c r="E313" s="29">
        <f>IF(ROW()-4-Inputs!$B$24&gt;=1,INDEX($C$5:$C$764,ROW()-4-Inputs!$B$24),0)</f>
        <v/>
      </c>
      <c r="F313" s="29">
        <f>F312+C313</f>
        <v/>
      </c>
      <c r="G313" s="29">
        <f>IF(A313&gt;=Inputs!$B$32,$F$764,MIN(IF(Inputs!$B$28="",1E+15,Inputs!$B$28),(1-Inputs!$B$26)*IF(ROW()-4-Inputs!$B$27&gt;=1,INDEX($F$5:$F$764,ROW()-4-Inputs!$B$27),0)))</f>
        <v/>
      </c>
      <c r="H313" s="29">
        <f>G313-G312</f>
        <v/>
      </c>
      <c r="I313" s="29">
        <f>IF(A313=Inputs!$B$32,$F$764,0)</f>
        <v/>
      </c>
      <c r="J313" s="29">
        <f>CHOOSE(Inputs!$B$37,E313,H313,I313)</f>
        <v/>
      </c>
      <c r="K313" s="29">
        <f>K312+J313-D313</f>
        <v/>
      </c>
      <c r="L313" s="29">
        <f>L312+E313-D313</f>
        <v/>
      </c>
      <c r="M313" s="29">
        <f>M312+H313-D313</f>
        <v/>
      </c>
      <c r="N313" s="29">
        <f>N312+I313-D313</f>
        <v/>
      </c>
      <c r="O313" s="29">
        <f>IF(MONTH(A313)&lt;&gt;MONTH(A312),K313,MIN(O312,K313))</f>
        <v/>
      </c>
      <c r="P313" s="29">
        <f>IF(MONTH(A313)&lt;&gt;MONTH(A312),L313,MIN(P312,L313))</f>
        <v/>
      </c>
      <c r="Q313" s="29">
        <f>IF(MONTH(A313)&lt;&gt;MONTH(A312),M313,MIN(Q312,M313))</f>
        <v/>
      </c>
      <c r="R313" s="29">
        <f>IF(MONTH(A313)&lt;&gt;MONTH(A312),N313,MIN(R312,N313))</f>
        <v/>
      </c>
    </row>
    <row r="314">
      <c r="A314" s="27">
        <f>A313+1</f>
        <v/>
      </c>
      <c r="B314" s="28">
        <f>Inputs!$B$9*(IF(AND((A314-Inputs!$B$8)&gt;=0,(A314-Inputs!$B$8)&lt;=13),Inputs!$B$16/14,0)+IF(AND((A314-Inputs!$B$8)&gt;=14,(A314-Inputs!$B$8)&lt;=Inputs!$B$35-15),Inputs!$B$18/MAX(1,Inputs!$B$35-28),0)+IF(AND((A314-Inputs!$B$8)&gt;=Inputs!$B$35-14,(A314-Inputs!$B$8)&lt;=Inputs!$B$35-1,(A314-Inputs!$B$8)&gt;=14),Inputs!$B$17/14,0))</f>
        <v/>
      </c>
      <c r="C314" s="29">
        <f>B314*Inputs!$B$10</f>
        <v/>
      </c>
      <c r="D314" s="29">
        <f>SUMIFS(Outflows!$C$5:$C$64,Outflows!$A$5:$A$64,A314)</f>
        <v/>
      </c>
      <c r="E314" s="29">
        <f>IF(ROW()-4-Inputs!$B$24&gt;=1,INDEX($C$5:$C$764,ROW()-4-Inputs!$B$24),0)</f>
        <v/>
      </c>
      <c r="F314" s="29">
        <f>F313+C314</f>
        <v/>
      </c>
      <c r="G314" s="29">
        <f>IF(A314&gt;=Inputs!$B$32,$F$764,MIN(IF(Inputs!$B$28="",1E+15,Inputs!$B$28),(1-Inputs!$B$26)*IF(ROW()-4-Inputs!$B$27&gt;=1,INDEX($F$5:$F$764,ROW()-4-Inputs!$B$27),0)))</f>
        <v/>
      </c>
      <c r="H314" s="29">
        <f>G314-G313</f>
        <v/>
      </c>
      <c r="I314" s="29">
        <f>IF(A314=Inputs!$B$32,$F$764,0)</f>
        <v/>
      </c>
      <c r="J314" s="29">
        <f>CHOOSE(Inputs!$B$37,E314,H314,I314)</f>
        <v/>
      </c>
      <c r="K314" s="29">
        <f>K313+J314-D314</f>
        <v/>
      </c>
      <c r="L314" s="29">
        <f>L313+E314-D314</f>
        <v/>
      </c>
      <c r="M314" s="29">
        <f>M313+H314-D314</f>
        <v/>
      </c>
      <c r="N314" s="29">
        <f>N313+I314-D314</f>
        <v/>
      </c>
      <c r="O314" s="29">
        <f>IF(MONTH(A314)&lt;&gt;MONTH(A313),K314,MIN(O313,K314))</f>
        <v/>
      </c>
      <c r="P314" s="29">
        <f>IF(MONTH(A314)&lt;&gt;MONTH(A313),L314,MIN(P313,L314))</f>
        <v/>
      </c>
      <c r="Q314" s="29">
        <f>IF(MONTH(A314)&lt;&gt;MONTH(A313),M314,MIN(Q313,M314))</f>
        <v/>
      </c>
      <c r="R314" s="29">
        <f>IF(MONTH(A314)&lt;&gt;MONTH(A313),N314,MIN(R313,N314))</f>
        <v/>
      </c>
    </row>
    <row r="315">
      <c r="A315" s="27">
        <f>A314+1</f>
        <v/>
      </c>
      <c r="B315" s="28">
        <f>Inputs!$B$9*(IF(AND((A315-Inputs!$B$8)&gt;=0,(A315-Inputs!$B$8)&lt;=13),Inputs!$B$16/14,0)+IF(AND((A315-Inputs!$B$8)&gt;=14,(A315-Inputs!$B$8)&lt;=Inputs!$B$35-15),Inputs!$B$18/MAX(1,Inputs!$B$35-28),0)+IF(AND((A315-Inputs!$B$8)&gt;=Inputs!$B$35-14,(A315-Inputs!$B$8)&lt;=Inputs!$B$35-1,(A315-Inputs!$B$8)&gt;=14),Inputs!$B$17/14,0))</f>
        <v/>
      </c>
      <c r="C315" s="29">
        <f>B315*Inputs!$B$10</f>
        <v/>
      </c>
      <c r="D315" s="29">
        <f>SUMIFS(Outflows!$C$5:$C$64,Outflows!$A$5:$A$64,A315)</f>
        <v/>
      </c>
      <c r="E315" s="29">
        <f>IF(ROW()-4-Inputs!$B$24&gt;=1,INDEX($C$5:$C$764,ROW()-4-Inputs!$B$24),0)</f>
        <v/>
      </c>
      <c r="F315" s="29">
        <f>F314+C315</f>
        <v/>
      </c>
      <c r="G315" s="29">
        <f>IF(A315&gt;=Inputs!$B$32,$F$764,MIN(IF(Inputs!$B$28="",1E+15,Inputs!$B$28),(1-Inputs!$B$26)*IF(ROW()-4-Inputs!$B$27&gt;=1,INDEX($F$5:$F$764,ROW()-4-Inputs!$B$27),0)))</f>
        <v/>
      </c>
      <c r="H315" s="29">
        <f>G315-G314</f>
        <v/>
      </c>
      <c r="I315" s="29">
        <f>IF(A315=Inputs!$B$32,$F$764,0)</f>
        <v/>
      </c>
      <c r="J315" s="29">
        <f>CHOOSE(Inputs!$B$37,E315,H315,I315)</f>
        <v/>
      </c>
      <c r="K315" s="29">
        <f>K314+J315-D315</f>
        <v/>
      </c>
      <c r="L315" s="29">
        <f>L314+E315-D315</f>
        <v/>
      </c>
      <c r="M315" s="29">
        <f>M314+H315-D315</f>
        <v/>
      </c>
      <c r="N315" s="29">
        <f>N314+I315-D315</f>
        <v/>
      </c>
      <c r="O315" s="29">
        <f>IF(MONTH(A315)&lt;&gt;MONTH(A314),K315,MIN(O314,K315))</f>
        <v/>
      </c>
      <c r="P315" s="29">
        <f>IF(MONTH(A315)&lt;&gt;MONTH(A314),L315,MIN(P314,L315))</f>
        <v/>
      </c>
      <c r="Q315" s="29">
        <f>IF(MONTH(A315)&lt;&gt;MONTH(A314),M315,MIN(Q314,M315))</f>
        <v/>
      </c>
      <c r="R315" s="29">
        <f>IF(MONTH(A315)&lt;&gt;MONTH(A314),N315,MIN(R314,N315))</f>
        <v/>
      </c>
    </row>
    <row r="316">
      <c r="A316" s="27">
        <f>A315+1</f>
        <v/>
      </c>
      <c r="B316" s="28">
        <f>Inputs!$B$9*(IF(AND((A316-Inputs!$B$8)&gt;=0,(A316-Inputs!$B$8)&lt;=13),Inputs!$B$16/14,0)+IF(AND((A316-Inputs!$B$8)&gt;=14,(A316-Inputs!$B$8)&lt;=Inputs!$B$35-15),Inputs!$B$18/MAX(1,Inputs!$B$35-28),0)+IF(AND((A316-Inputs!$B$8)&gt;=Inputs!$B$35-14,(A316-Inputs!$B$8)&lt;=Inputs!$B$35-1,(A316-Inputs!$B$8)&gt;=14),Inputs!$B$17/14,0))</f>
        <v/>
      </c>
      <c r="C316" s="29">
        <f>B316*Inputs!$B$10</f>
        <v/>
      </c>
      <c r="D316" s="29">
        <f>SUMIFS(Outflows!$C$5:$C$64,Outflows!$A$5:$A$64,A316)</f>
        <v/>
      </c>
      <c r="E316" s="29">
        <f>IF(ROW()-4-Inputs!$B$24&gt;=1,INDEX($C$5:$C$764,ROW()-4-Inputs!$B$24),0)</f>
        <v/>
      </c>
      <c r="F316" s="29">
        <f>F315+C316</f>
        <v/>
      </c>
      <c r="G316" s="29">
        <f>IF(A316&gt;=Inputs!$B$32,$F$764,MIN(IF(Inputs!$B$28="",1E+15,Inputs!$B$28),(1-Inputs!$B$26)*IF(ROW()-4-Inputs!$B$27&gt;=1,INDEX($F$5:$F$764,ROW()-4-Inputs!$B$27),0)))</f>
        <v/>
      </c>
      <c r="H316" s="29">
        <f>G316-G315</f>
        <v/>
      </c>
      <c r="I316" s="29">
        <f>IF(A316=Inputs!$B$32,$F$764,0)</f>
        <v/>
      </c>
      <c r="J316" s="29">
        <f>CHOOSE(Inputs!$B$37,E316,H316,I316)</f>
        <v/>
      </c>
      <c r="K316" s="29">
        <f>K315+J316-D316</f>
        <v/>
      </c>
      <c r="L316" s="29">
        <f>L315+E316-D316</f>
        <v/>
      </c>
      <c r="M316" s="29">
        <f>M315+H316-D316</f>
        <v/>
      </c>
      <c r="N316" s="29">
        <f>N315+I316-D316</f>
        <v/>
      </c>
      <c r="O316" s="29">
        <f>IF(MONTH(A316)&lt;&gt;MONTH(A315),K316,MIN(O315,K316))</f>
        <v/>
      </c>
      <c r="P316" s="29">
        <f>IF(MONTH(A316)&lt;&gt;MONTH(A315),L316,MIN(P315,L316))</f>
        <v/>
      </c>
      <c r="Q316" s="29">
        <f>IF(MONTH(A316)&lt;&gt;MONTH(A315),M316,MIN(Q315,M316))</f>
        <v/>
      </c>
      <c r="R316" s="29">
        <f>IF(MONTH(A316)&lt;&gt;MONTH(A315),N316,MIN(R315,N316))</f>
        <v/>
      </c>
    </row>
    <row r="317">
      <c r="A317" s="27">
        <f>A316+1</f>
        <v/>
      </c>
      <c r="B317" s="28">
        <f>Inputs!$B$9*(IF(AND((A317-Inputs!$B$8)&gt;=0,(A317-Inputs!$B$8)&lt;=13),Inputs!$B$16/14,0)+IF(AND((A317-Inputs!$B$8)&gt;=14,(A317-Inputs!$B$8)&lt;=Inputs!$B$35-15),Inputs!$B$18/MAX(1,Inputs!$B$35-28),0)+IF(AND((A317-Inputs!$B$8)&gt;=Inputs!$B$35-14,(A317-Inputs!$B$8)&lt;=Inputs!$B$35-1,(A317-Inputs!$B$8)&gt;=14),Inputs!$B$17/14,0))</f>
        <v/>
      </c>
      <c r="C317" s="29">
        <f>B317*Inputs!$B$10</f>
        <v/>
      </c>
      <c r="D317" s="29">
        <f>SUMIFS(Outflows!$C$5:$C$64,Outflows!$A$5:$A$64,A317)</f>
        <v/>
      </c>
      <c r="E317" s="29">
        <f>IF(ROW()-4-Inputs!$B$24&gt;=1,INDEX($C$5:$C$764,ROW()-4-Inputs!$B$24),0)</f>
        <v/>
      </c>
      <c r="F317" s="29">
        <f>F316+C317</f>
        <v/>
      </c>
      <c r="G317" s="29">
        <f>IF(A317&gt;=Inputs!$B$32,$F$764,MIN(IF(Inputs!$B$28="",1E+15,Inputs!$B$28),(1-Inputs!$B$26)*IF(ROW()-4-Inputs!$B$27&gt;=1,INDEX($F$5:$F$764,ROW()-4-Inputs!$B$27),0)))</f>
        <v/>
      </c>
      <c r="H317" s="29">
        <f>G317-G316</f>
        <v/>
      </c>
      <c r="I317" s="29">
        <f>IF(A317=Inputs!$B$32,$F$764,0)</f>
        <v/>
      </c>
      <c r="J317" s="29">
        <f>CHOOSE(Inputs!$B$37,E317,H317,I317)</f>
        <v/>
      </c>
      <c r="K317" s="29">
        <f>K316+J317-D317</f>
        <v/>
      </c>
      <c r="L317" s="29">
        <f>L316+E317-D317</f>
        <v/>
      </c>
      <c r="M317" s="29">
        <f>M316+H317-D317</f>
        <v/>
      </c>
      <c r="N317" s="29">
        <f>N316+I317-D317</f>
        <v/>
      </c>
      <c r="O317" s="29">
        <f>IF(MONTH(A317)&lt;&gt;MONTH(A316),K317,MIN(O316,K317))</f>
        <v/>
      </c>
      <c r="P317" s="29">
        <f>IF(MONTH(A317)&lt;&gt;MONTH(A316),L317,MIN(P316,L317))</f>
        <v/>
      </c>
      <c r="Q317" s="29">
        <f>IF(MONTH(A317)&lt;&gt;MONTH(A316),M317,MIN(Q316,M317))</f>
        <v/>
      </c>
      <c r="R317" s="29">
        <f>IF(MONTH(A317)&lt;&gt;MONTH(A316),N317,MIN(R316,N317))</f>
        <v/>
      </c>
    </row>
    <row r="318">
      <c r="A318" s="27">
        <f>A317+1</f>
        <v/>
      </c>
      <c r="B318" s="28">
        <f>Inputs!$B$9*(IF(AND((A318-Inputs!$B$8)&gt;=0,(A318-Inputs!$B$8)&lt;=13),Inputs!$B$16/14,0)+IF(AND((A318-Inputs!$B$8)&gt;=14,(A318-Inputs!$B$8)&lt;=Inputs!$B$35-15),Inputs!$B$18/MAX(1,Inputs!$B$35-28),0)+IF(AND((A318-Inputs!$B$8)&gt;=Inputs!$B$35-14,(A318-Inputs!$B$8)&lt;=Inputs!$B$35-1,(A318-Inputs!$B$8)&gt;=14),Inputs!$B$17/14,0))</f>
        <v/>
      </c>
      <c r="C318" s="29">
        <f>B318*Inputs!$B$10</f>
        <v/>
      </c>
      <c r="D318" s="29">
        <f>SUMIFS(Outflows!$C$5:$C$64,Outflows!$A$5:$A$64,A318)</f>
        <v/>
      </c>
      <c r="E318" s="29">
        <f>IF(ROW()-4-Inputs!$B$24&gt;=1,INDEX($C$5:$C$764,ROW()-4-Inputs!$B$24),0)</f>
        <v/>
      </c>
      <c r="F318" s="29">
        <f>F317+C318</f>
        <v/>
      </c>
      <c r="G318" s="29">
        <f>IF(A318&gt;=Inputs!$B$32,$F$764,MIN(IF(Inputs!$B$28="",1E+15,Inputs!$B$28),(1-Inputs!$B$26)*IF(ROW()-4-Inputs!$B$27&gt;=1,INDEX($F$5:$F$764,ROW()-4-Inputs!$B$27),0)))</f>
        <v/>
      </c>
      <c r="H318" s="29">
        <f>G318-G317</f>
        <v/>
      </c>
      <c r="I318" s="29">
        <f>IF(A318=Inputs!$B$32,$F$764,0)</f>
        <v/>
      </c>
      <c r="J318" s="29">
        <f>CHOOSE(Inputs!$B$37,E318,H318,I318)</f>
        <v/>
      </c>
      <c r="K318" s="29">
        <f>K317+J318-D318</f>
        <v/>
      </c>
      <c r="L318" s="29">
        <f>L317+E318-D318</f>
        <v/>
      </c>
      <c r="M318" s="29">
        <f>M317+H318-D318</f>
        <v/>
      </c>
      <c r="N318" s="29">
        <f>N317+I318-D318</f>
        <v/>
      </c>
      <c r="O318" s="29">
        <f>IF(MONTH(A318)&lt;&gt;MONTH(A317),K318,MIN(O317,K318))</f>
        <v/>
      </c>
      <c r="P318" s="29">
        <f>IF(MONTH(A318)&lt;&gt;MONTH(A317),L318,MIN(P317,L318))</f>
        <v/>
      </c>
      <c r="Q318" s="29">
        <f>IF(MONTH(A318)&lt;&gt;MONTH(A317),M318,MIN(Q317,M318))</f>
        <v/>
      </c>
      <c r="R318" s="29">
        <f>IF(MONTH(A318)&lt;&gt;MONTH(A317),N318,MIN(R317,N318))</f>
        <v/>
      </c>
    </row>
    <row r="319">
      <c r="A319" s="27">
        <f>A318+1</f>
        <v/>
      </c>
      <c r="B319" s="28">
        <f>Inputs!$B$9*(IF(AND((A319-Inputs!$B$8)&gt;=0,(A319-Inputs!$B$8)&lt;=13),Inputs!$B$16/14,0)+IF(AND((A319-Inputs!$B$8)&gt;=14,(A319-Inputs!$B$8)&lt;=Inputs!$B$35-15),Inputs!$B$18/MAX(1,Inputs!$B$35-28),0)+IF(AND((A319-Inputs!$B$8)&gt;=Inputs!$B$35-14,(A319-Inputs!$B$8)&lt;=Inputs!$B$35-1,(A319-Inputs!$B$8)&gt;=14),Inputs!$B$17/14,0))</f>
        <v/>
      </c>
      <c r="C319" s="29">
        <f>B319*Inputs!$B$10</f>
        <v/>
      </c>
      <c r="D319" s="29">
        <f>SUMIFS(Outflows!$C$5:$C$64,Outflows!$A$5:$A$64,A319)</f>
        <v/>
      </c>
      <c r="E319" s="29">
        <f>IF(ROW()-4-Inputs!$B$24&gt;=1,INDEX($C$5:$C$764,ROW()-4-Inputs!$B$24),0)</f>
        <v/>
      </c>
      <c r="F319" s="29">
        <f>F318+C319</f>
        <v/>
      </c>
      <c r="G319" s="29">
        <f>IF(A319&gt;=Inputs!$B$32,$F$764,MIN(IF(Inputs!$B$28="",1E+15,Inputs!$B$28),(1-Inputs!$B$26)*IF(ROW()-4-Inputs!$B$27&gt;=1,INDEX($F$5:$F$764,ROW()-4-Inputs!$B$27),0)))</f>
        <v/>
      </c>
      <c r="H319" s="29">
        <f>G319-G318</f>
        <v/>
      </c>
      <c r="I319" s="29">
        <f>IF(A319=Inputs!$B$32,$F$764,0)</f>
        <v/>
      </c>
      <c r="J319" s="29">
        <f>CHOOSE(Inputs!$B$37,E319,H319,I319)</f>
        <v/>
      </c>
      <c r="K319" s="29">
        <f>K318+J319-D319</f>
        <v/>
      </c>
      <c r="L319" s="29">
        <f>L318+E319-D319</f>
        <v/>
      </c>
      <c r="M319" s="29">
        <f>M318+H319-D319</f>
        <v/>
      </c>
      <c r="N319" s="29">
        <f>N318+I319-D319</f>
        <v/>
      </c>
      <c r="O319" s="29">
        <f>IF(MONTH(A319)&lt;&gt;MONTH(A318),K319,MIN(O318,K319))</f>
        <v/>
      </c>
      <c r="P319" s="29">
        <f>IF(MONTH(A319)&lt;&gt;MONTH(A318),L319,MIN(P318,L319))</f>
        <v/>
      </c>
      <c r="Q319" s="29">
        <f>IF(MONTH(A319)&lt;&gt;MONTH(A318),M319,MIN(Q318,M319))</f>
        <v/>
      </c>
      <c r="R319" s="29">
        <f>IF(MONTH(A319)&lt;&gt;MONTH(A318),N319,MIN(R318,N319))</f>
        <v/>
      </c>
    </row>
    <row r="320">
      <c r="A320" s="27">
        <f>A319+1</f>
        <v/>
      </c>
      <c r="B320" s="28">
        <f>Inputs!$B$9*(IF(AND((A320-Inputs!$B$8)&gt;=0,(A320-Inputs!$B$8)&lt;=13),Inputs!$B$16/14,0)+IF(AND((A320-Inputs!$B$8)&gt;=14,(A320-Inputs!$B$8)&lt;=Inputs!$B$35-15),Inputs!$B$18/MAX(1,Inputs!$B$35-28),0)+IF(AND((A320-Inputs!$B$8)&gt;=Inputs!$B$35-14,(A320-Inputs!$B$8)&lt;=Inputs!$B$35-1,(A320-Inputs!$B$8)&gt;=14),Inputs!$B$17/14,0))</f>
        <v/>
      </c>
      <c r="C320" s="29">
        <f>B320*Inputs!$B$10</f>
        <v/>
      </c>
      <c r="D320" s="29">
        <f>SUMIFS(Outflows!$C$5:$C$64,Outflows!$A$5:$A$64,A320)</f>
        <v/>
      </c>
      <c r="E320" s="29">
        <f>IF(ROW()-4-Inputs!$B$24&gt;=1,INDEX($C$5:$C$764,ROW()-4-Inputs!$B$24),0)</f>
        <v/>
      </c>
      <c r="F320" s="29">
        <f>F319+C320</f>
        <v/>
      </c>
      <c r="G320" s="29">
        <f>IF(A320&gt;=Inputs!$B$32,$F$764,MIN(IF(Inputs!$B$28="",1E+15,Inputs!$B$28),(1-Inputs!$B$26)*IF(ROW()-4-Inputs!$B$27&gt;=1,INDEX($F$5:$F$764,ROW()-4-Inputs!$B$27),0)))</f>
        <v/>
      </c>
      <c r="H320" s="29">
        <f>G320-G319</f>
        <v/>
      </c>
      <c r="I320" s="29">
        <f>IF(A320=Inputs!$B$32,$F$764,0)</f>
        <v/>
      </c>
      <c r="J320" s="29">
        <f>CHOOSE(Inputs!$B$37,E320,H320,I320)</f>
        <v/>
      </c>
      <c r="K320" s="29">
        <f>K319+J320-D320</f>
        <v/>
      </c>
      <c r="L320" s="29">
        <f>L319+E320-D320</f>
        <v/>
      </c>
      <c r="M320" s="29">
        <f>M319+H320-D320</f>
        <v/>
      </c>
      <c r="N320" s="29">
        <f>N319+I320-D320</f>
        <v/>
      </c>
      <c r="O320" s="29">
        <f>IF(MONTH(A320)&lt;&gt;MONTH(A319),K320,MIN(O319,K320))</f>
        <v/>
      </c>
      <c r="P320" s="29">
        <f>IF(MONTH(A320)&lt;&gt;MONTH(A319),L320,MIN(P319,L320))</f>
        <v/>
      </c>
      <c r="Q320" s="29">
        <f>IF(MONTH(A320)&lt;&gt;MONTH(A319),M320,MIN(Q319,M320))</f>
        <v/>
      </c>
      <c r="R320" s="29">
        <f>IF(MONTH(A320)&lt;&gt;MONTH(A319),N320,MIN(R319,N320))</f>
        <v/>
      </c>
    </row>
    <row r="321">
      <c r="A321" s="27">
        <f>A320+1</f>
        <v/>
      </c>
      <c r="B321" s="28">
        <f>Inputs!$B$9*(IF(AND((A321-Inputs!$B$8)&gt;=0,(A321-Inputs!$B$8)&lt;=13),Inputs!$B$16/14,0)+IF(AND((A321-Inputs!$B$8)&gt;=14,(A321-Inputs!$B$8)&lt;=Inputs!$B$35-15),Inputs!$B$18/MAX(1,Inputs!$B$35-28),0)+IF(AND((A321-Inputs!$B$8)&gt;=Inputs!$B$35-14,(A321-Inputs!$B$8)&lt;=Inputs!$B$35-1,(A321-Inputs!$B$8)&gt;=14),Inputs!$B$17/14,0))</f>
        <v/>
      </c>
      <c r="C321" s="29">
        <f>B321*Inputs!$B$10</f>
        <v/>
      </c>
      <c r="D321" s="29">
        <f>SUMIFS(Outflows!$C$5:$C$64,Outflows!$A$5:$A$64,A321)</f>
        <v/>
      </c>
      <c r="E321" s="29">
        <f>IF(ROW()-4-Inputs!$B$24&gt;=1,INDEX($C$5:$C$764,ROW()-4-Inputs!$B$24),0)</f>
        <v/>
      </c>
      <c r="F321" s="29">
        <f>F320+C321</f>
        <v/>
      </c>
      <c r="G321" s="29">
        <f>IF(A321&gt;=Inputs!$B$32,$F$764,MIN(IF(Inputs!$B$28="",1E+15,Inputs!$B$28),(1-Inputs!$B$26)*IF(ROW()-4-Inputs!$B$27&gt;=1,INDEX($F$5:$F$764,ROW()-4-Inputs!$B$27),0)))</f>
        <v/>
      </c>
      <c r="H321" s="29">
        <f>G321-G320</f>
        <v/>
      </c>
      <c r="I321" s="29">
        <f>IF(A321=Inputs!$B$32,$F$764,0)</f>
        <v/>
      </c>
      <c r="J321" s="29">
        <f>CHOOSE(Inputs!$B$37,E321,H321,I321)</f>
        <v/>
      </c>
      <c r="K321" s="29">
        <f>K320+J321-D321</f>
        <v/>
      </c>
      <c r="L321" s="29">
        <f>L320+E321-D321</f>
        <v/>
      </c>
      <c r="M321" s="29">
        <f>M320+H321-D321</f>
        <v/>
      </c>
      <c r="N321" s="29">
        <f>N320+I321-D321</f>
        <v/>
      </c>
      <c r="O321" s="29">
        <f>IF(MONTH(A321)&lt;&gt;MONTH(A320),K321,MIN(O320,K321))</f>
        <v/>
      </c>
      <c r="P321" s="29">
        <f>IF(MONTH(A321)&lt;&gt;MONTH(A320),L321,MIN(P320,L321))</f>
        <v/>
      </c>
      <c r="Q321" s="29">
        <f>IF(MONTH(A321)&lt;&gt;MONTH(A320),M321,MIN(Q320,M321))</f>
        <v/>
      </c>
      <c r="R321" s="29">
        <f>IF(MONTH(A321)&lt;&gt;MONTH(A320),N321,MIN(R320,N321))</f>
        <v/>
      </c>
    </row>
    <row r="322">
      <c r="A322" s="27">
        <f>A321+1</f>
        <v/>
      </c>
      <c r="B322" s="28">
        <f>Inputs!$B$9*(IF(AND((A322-Inputs!$B$8)&gt;=0,(A322-Inputs!$B$8)&lt;=13),Inputs!$B$16/14,0)+IF(AND((A322-Inputs!$B$8)&gt;=14,(A322-Inputs!$B$8)&lt;=Inputs!$B$35-15),Inputs!$B$18/MAX(1,Inputs!$B$35-28),0)+IF(AND((A322-Inputs!$B$8)&gt;=Inputs!$B$35-14,(A322-Inputs!$B$8)&lt;=Inputs!$B$35-1,(A322-Inputs!$B$8)&gt;=14),Inputs!$B$17/14,0))</f>
        <v/>
      </c>
      <c r="C322" s="29">
        <f>B322*Inputs!$B$10</f>
        <v/>
      </c>
      <c r="D322" s="29">
        <f>SUMIFS(Outflows!$C$5:$C$64,Outflows!$A$5:$A$64,A322)</f>
        <v/>
      </c>
      <c r="E322" s="29">
        <f>IF(ROW()-4-Inputs!$B$24&gt;=1,INDEX($C$5:$C$764,ROW()-4-Inputs!$B$24),0)</f>
        <v/>
      </c>
      <c r="F322" s="29">
        <f>F321+C322</f>
        <v/>
      </c>
      <c r="G322" s="29">
        <f>IF(A322&gt;=Inputs!$B$32,$F$764,MIN(IF(Inputs!$B$28="",1E+15,Inputs!$B$28),(1-Inputs!$B$26)*IF(ROW()-4-Inputs!$B$27&gt;=1,INDEX($F$5:$F$764,ROW()-4-Inputs!$B$27),0)))</f>
        <v/>
      </c>
      <c r="H322" s="29">
        <f>G322-G321</f>
        <v/>
      </c>
      <c r="I322" s="29">
        <f>IF(A322=Inputs!$B$32,$F$764,0)</f>
        <v/>
      </c>
      <c r="J322" s="29">
        <f>CHOOSE(Inputs!$B$37,E322,H322,I322)</f>
        <v/>
      </c>
      <c r="K322" s="29">
        <f>K321+J322-D322</f>
        <v/>
      </c>
      <c r="L322" s="29">
        <f>L321+E322-D322</f>
        <v/>
      </c>
      <c r="M322" s="29">
        <f>M321+H322-D322</f>
        <v/>
      </c>
      <c r="N322" s="29">
        <f>N321+I322-D322</f>
        <v/>
      </c>
      <c r="O322" s="29">
        <f>IF(MONTH(A322)&lt;&gt;MONTH(A321),K322,MIN(O321,K322))</f>
        <v/>
      </c>
      <c r="P322" s="29">
        <f>IF(MONTH(A322)&lt;&gt;MONTH(A321),L322,MIN(P321,L322))</f>
        <v/>
      </c>
      <c r="Q322" s="29">
        <f>IF(MONTH(A322)&lt;&gt;MONTH(A321),M322,MIN(Q321,M322))</f>
        <v/>
      </c>
      <c r="R322" s="29">
        <f>IF(MONTH(A322)&lt;&gt;MONTH(A321),N322,MIN(R321,N322))</f>
        <v/>
      </c>
    </row>
    <row r="323">
      <c r="A323" s="27">
        <f>A322+1</f>
        <v/>
      </c>
      <c r="B323" s="28">
        <f>Inputs!$B$9*(IF(AND((A323-Inputs!$B$8)&gt;=0,(A323-Inputs!$B$8)&lt;=13),Inputs!$B$16/14,0)+IF(AND((A323-Inputs!$B$8)&gt;=14,(A323-Inputs!$B$8)&lt;=Inputs!$B$35-15),Inputs!$B$18/MAX(1,Inputs!$B$35-28),0)+IF(AND((A323-Inputs!$B$8)&gt;=Inputs!$B$35-14,(A323-Inputs!$B$8)&lt;=Inputs!$B$35-1,(A323-Inputs!$B$8)&gt;=14),Inputs!$B$17/14,0))</f>
        <v/>
      </c>
      <c r="C323" s="29">
        <f>B323*Inputs!$B$10</f>
        <v/>
      </c>
      <c r="D323" s="29">
        <f>SUMIFS(Outflows!$C$5:$C$64,Outflows!$A$5:$A$64,A323)</f>
        <v/>
      </c>
      <c r="E323" s="29">
        <f>IF(ROW()-4-Inputs!$B$24&gt;=1,INDEX($C$5:$C$764,ROW()-4-Inputs!$B$24),0)</f>
        <v/>
      </c>
      <c r="F323" s="29">
        <f>F322+C323</f>
        <v/>
      </c>
      <c r="G323" s="29">
        <f>IF(A323&gt;=Inputs!$B$32,$F$764,MIN(IF(Inputs!$B$28="",1E+15,Inputs!$B$28),(1-Inputs!$B$26)*IF(ROW()-4-Inputs!$B$27&gt;=1,INDEX($F$5:$F$764,ROW()-4-Inputs!$B$27),0)))</f>
        <v/>
      </c>
      <c r="H323" s="29">
        <f>G323-G322</f>
        <v/>
      </c>
      <c r="I323" s="29">
        <f>IF(A323=Inputs!$B$32,$F$764,0)</f>
        <v/>
      </c>
      <c r="J323" s="29">
        <f>CHOOSE(Inputs!$B$37,E323,H323,I323)</f>
        <v/>
      </c>
      <c r="K323" s="29">
        <f>K322+J323-D323</f>
        <v/>
      </c>
      <c r="L323" s="29">
        <f>L322+E323-D323</f>
        <v/>
      </c>
      <c r="M323" s="29">
        <f>M322+H323-D323</f>
        <v/>
      </c>
      <c r="N323" s="29">
        <f>N322+I323-D323</f>
        <v/>
      </c>
      <c r="O323" s="29">
        <f>IF(MONTH(A323)&lt;&gt;MONTH(A322),K323,MIN(O322,K323))</f>
        <v/>
      </c>
      <c r="P323" s="29">
        <f>IF(MONTH(A323)&lt;&gt;MONTH(A322),L323,MIN(P322,L323))</f>
        <v/>
      </c>
      <c r="Q323" s="29">
        <f>IF(MONTH(A323)&lt;&gt;MONTH(A322),M323,MIN(Q322,M323))</f>
        <v/>
      </c>
      <c r="R323" s="29">
        <f>IF(MONTH(A323)&lt;&gt;MONTH(A322),N323,MIN(R322,N323))</f>
        <v/>
      </c>
    </row>
    <row r="324">
      <c r="A324" s="27">
        <f>A323+1</f>
        <v/>
      </c>
      <c r="B324" s="28">
        <f>Inputs!$B$9*(IF(AND((A324-Inputs!$B$8)&gt;=0,(A324-Inputs!$B$8)&lt;=13),Inputs!$B$16/14,0)+IF(AND((A324-Inputs!$B$8)&gt;=14,(A324-Inputs!$B$8)&lt;=Inputs!$B$35-15),Inputs!$B$18/MAX(1,Inputs!$B$35-28),0)+IF(AND((A324-Inputs!$B$8)&gt;=Inputs!$B$35-14,(A324-Inputs!$B$8)&lt;=Inputs!$B$35-1,(A324-Inputs!$B$8)&gt;=14),Inputs!$B$17/14,0))</f>
        <v/>
      </c>
      <c r="C324" s="29">
        <f>B324*Inputs!$B$10</f>
        <v/>
      </c>
      <c r="D324" s="29">
        <f>SUMIFS(Outflows!$C$5:$C$64,Outflows!$A$5:$A$64,A324)</f>
        <v/>
      </c>
      <c r="E324" s="29">
        <f>IF(ROW()-4-Inputs!$B$24&gt;=1,INDEX($C$5:$C$764,ROW()-4-Inputs!$B$24),0)</f>
        <v/>
      </c>
      <c r="F324" s="29">
        <f>F323+C324</f>
        <v/>
      </c>
      <c r="G324" s="29">
        <f>IF(A324&gt;=Inputs!$B$32,$F$764,MIN(IF(Inputs!$B$28="",1E+15,Inputs!$B$28),(1-Inputs!$B$26)*IF(ROW()-4-Inputs!$B$27&gt;=1,INDEX($F$5:$F$764,ROW()-4-Inputs!$B$27),0)))</f>
        <v/>
      </c>
      <c r="H324" s="29">
        <f>G324-G323</f>
        <v/>
      </c>
      <c r="I324" s="29">
        <f>IF(A324=Inputs!$B$32,$F$764,0)</f>
        <v/>
      </c>
      <c r="J324" s="29">
        <f>CHOOSE(Inputs!$B$37,E324,H324,I324)</f>
        <v/>
      </c>
      <c r="K324" s="29">
        <f>K323+J324-D324</f>
        <v/>
      </c>
      <c r="L324" s="29">
        <f>L323+E324-D324</f>
        <v/>
      </c>
      <c r="M324" s="29">
        <f>M323+H324-D324</f>
        <v/>
      </c>
      <c r="N324" s="29">
        <f>N323+I324-D324</f>
        <v/>
      </c>
      <c r="O324" s="29">
        <f>IF(MONTH(A324)&lt;&gt;MONTH(A323),K324,MIN(O323,K324))</f>
        <v/>
      </c>
      <c r="P324" s="29">
        <f>IF(MONTH(A324)&lt;&gt;MONTH(A323),L324,MIN(P323,L324))</f>
        <v/>
      </c>
      <c r="Q324" s="29">
        <f>IF(MONTH(A324)&lt;&gt;MONTH(A323),M324,MIN(Q323,M324))</f>
        <v/>
      </c>
      <c r="R324" s="29">
        <f>IF(MONTH(A324)&lt;&gt;MONTH(A323),N324,MIN(R323,N324))</f>
        <v/>
      </c>
    </row>
    <row r="325">
      <c r="A325" s="27">
        <f>A324+1</f>
        <v/>
      </c>
      <c r="B325" s="28">
        <f>Inputs!$B$9*(IF(AND((A325-Inputs!$B$8)&gt;=0,(A325-Inputs!$B$8)&lt;=13),Inputs!$B$16/14,0)+IF(AND((A325-Inputs!$B$8)&gt;=14,(A325-Inputs!$B$8)&lt;=Inputs!$B$35-15),Inputs!$B$18/MAX(1,Inputs!$B$35-28),0)+IF(AND((A325-Inputs!$B$8)&gt;=Inputs!$B$35-14,(A325-Inputs!$B$8)&lt;=Inputs!$B$35-1,(A325-Inputs!$B$8)&gt;=14),Inputs!$B$17/14,0))</f>
        <v/>
      </c>
      <c r="C325" s="29">
        <f>B325*Inputs!$B$10</f>
        <v/>
      </c>
      <c r="D325" s="29">
        <f>SUMIFS(Outflows!$C$5:$C$64,Outflows!$A$5:$A$64,A325)</f>
        <v/>
      </c>
      <c r="E325" s="29">
        <f>IF(ROW()-4-Inputs!$B$24&gt;=1,INDEX($C$5:$C$764,ROW()-4-Inputs!$B$24),0)</f>
        <v/>
      </c>
      <c r="F325" s="29">
        <f>F324+C325</f>
        <v/>
      </c>
      <c r="G325" s="29">
        <f>IF(A325&gt;=Inputs!$B$32,$F$764,MIN(IF(Inputs!$B$28="",1E+15,Inputs!$B$28),(1-Inputs!$B$26)*IF(ROW()-4-Inputs!$B$27&gt;=1,INDEX($F$5:$F$764,ROW()-4-Inputs!$B$27),0)))</f>
        <v/>
      </c>
      <c r="H325" s="29">
        <f>G325-G324</f>
        <v/>
      </c>
      <c r="I325" s="29">
        <f>IF(A325=Inputs!$B$32,$F$764,0)</f>
        <v/>
      </c>
      <c r="J325" s="29">
        <f>CHOOSE(Inputs!$B$37,E325,H325,I325)</f>
        <v/>
      </c>
      <c r="K325" s="29">
        <f>K324+J325-D325</f>
        <v/>
      </c>
      <c r="L325" s="29">
        <f>L324+E325-D325</f>
        <v/>
      </c>
      <c r="M325" s="29">
        <f>M324+H325-D325</f>
        <v/>
      </c>
      <c r="N325" s="29">
        <f>N324+I325-D325</f>
        <v/>
      </c>
      <c r="O325" s="29">
        <f>IF(MONTH(A325)&lt;&gt;MONTH(A324),K325,MIN(O324,K325))</f>
        <v/>
      </c>
      <c r="P325" s="29">
        <f>IF(MONTH(A325)&lt;&gt;MONTH(A324),L325,MIN(P324,L325))</f>
        <v/>
      </c>
      <c r="Q325" s="29">
        <f>IF(MONTH(A325)&lt;&gt;MONTH(A324),M325,MIN(Q324,M325))</f>
        <v/>
      </c>
      <c r="R325" s="29">
        <f>IF(MONTH(A325)&lt;&gt;MONTH(A324),N325,MIN(R324,N325))</f>
        <v/>
      </c>
    </row>
    <row r="326">
      <c r="A326" s="27">
        <f>A325+1</f>
        <v/>
      </c>
      <c r="B326" s="28">
        <f>Inputs!$B$9*(IF(AND((A326-Inputs!$B$8)&gt;=0,(A326-Inputs!$B$8)&lt;=13),Inputs!$B$16/14,0)+IF(AND((A326-Inputs!$B$8)&gt;=14,(A326-Inputs!$B$8)&lt;=Inputs!$B$35-15),Inputs!$B$18/MAX(1,Inputs!$B$35-28),0)+IF(AND((A326-Inputs!$B$8)&gt;=Inputs!$B$35-14,(A326-Inputs!$B$8)&lt;=Inputs!$B$35-1,(A326-Inputs!$B$8)&gt;=14),Inputs!$B$17/14,0))</f>
        <v/>
      </c>
      <c r="C326" s="29">
        <f>B326*Inputs!$B$10</f>
        <v/>
      </c>
      <c r="D326" s="29">
        <f>SUMIFS(Outflows!$C$5:$C$64,Outflows!$A$5:$A$64,A326)</f>
        <v/>
      </c>
      <c r="E326" s="29">
        <f>IF(ROW()-4-Inputs!$B$24&gt;=1,INDEX($C$5:$C$764,ROW()-4-Inputs!$B$24),0)</f>
        <v/>
      </c>
      <c r="F326" s="29">
        <f>F325+C326</f>
        <v/>
      </c>
      <c r="G326" s="29">
        <f>IF(A326&gt;=Inputs!$B$32,$F$764,MIN(IF(Inputs!$B$28="",1E+15,Inputs!$B$28),(1-Inputs!$B$26)*IF(ROW()-4-Inputs!$B$27&gt;=1,INDEX($F$5:$F$764,ROW()-4-Inputs!$B$27),0)))</f>
        <v/>
      </c>
      <c r="H326" s="29">
        <f>G326-G325</f>
        <v/>
      </c>
      <c r="I326" s="29">
        <f>IF(A326=Inputs!$B$32,$F$764,0)</f>
        <v/>
      </c>
      <c r="J326" s="29">
        <f>CHOOSE(Inputs!$B$37,E326,H326,I326)</f>
        <v/>
      </c>
      <c r="K326" s="29">
        <f>K325+J326-D326</f>
        <v/>
      </c>
      <c r="L326" s="29">
        <f>L325+E326-D326</f>
        <v/>
      </c>
      <c r="M326" s="29">
        <f>M325+H326-D326</f>
        <v/>
      </c>
      <c r="N326" s="29">
        <f>N325+I326-D326</f>
        <v/>
      </c>
      <c r="O326" s="29">
        <f>IF(MONTH(A326)&lt;&gt;MONTH(A325),K326,MIN(O325,K326))</f>
        <v/>
      </c>
      <c r="P326" s="29">
        <f>IF(MONTH(A326)&lt;&gt;MONTH(A325),L326,MIN(P325,L326))</f>
        <v/>
      </c>
      <c r="Q326" s="29">
        <f>IF(MONTH(A326)&lt;&gt;MONTH(A325),M326,MIN(Q325,M326))</f>
        <v/>
      </c>
      <c r="R326" s="29">
        <f>IF(MONTH(A326)&lt;&gt;MONTH(A325),N326,MIN(R325,N326))</f>
        <v/>
      </c>
    </row>
    <row r="327">
      <c r="A327" s="27">
        <f>A326+1</f>
        <v/>
      </c>
      <c r="B327" s="28">
        <f>Inputs!$B$9*(IF(AND((A327-Inputs!$B$8)&gt;=0,(A327-Inputs!$B$8)&lt;=13),Inputs!$B$16/14,0)+IF(AND((A327-Inputs!$B$8)&gt;=14,(A327-Inputs!$B$8)&lt;=Inputs!$B$35-15),Inputs!$B$18/MAX(1,Inputs!$B$35-28),0)+IF(AND((A327-Inputs!$B$8)&gt;=Inputs!$B$35-14,(A327-Inputs!$B$8)&lt;=Inputs!$B$35-1,(A327-Inputs!$B$8)&gt;=14),Inputs!$B$17/14,0))</f>
        <v/>
      </c>
      <c r="C327" s="29">
        <f>B327*Inputs!$B$10</f>
        <v/>
      </c>
      <c r="D327" s="29">
        <f>SUMIFS(Outflows!$C$5:$C$64,Outflows!$A$5:$A$64,A327)</f>
        <v/>
      </c>
      <c r="E327" s="29">
        <f>IF(ROW()-4-Inputs!$B$24&gt;=1,INDEX($C$5:$C$764,ROW()-4-Inputs!$B$24),0)</f>
        <v/>
      </c>
      <c r="F327" s="29">
        <f>F326+C327</f>
        <v/>
      </c>
      <c r="G327" s="29">
        <f>IF(A327&gt;=Inputs!$B$32,$F$764,MIN(IF(Inputs!$B$28="",1E+15,Inputs!$B$28),(1-Inputs!$B$26)*IF(ROW()-4-Inputs!$B$27&gt;=1,INDEX($F$5:$F$764,ROW()-4-Inputs!$B$27),0)))</f>
        <v/>
      </c>
      <c r="H327" s="29">
        <f>G327-G326</f>
        <v/>
      </c>
      <c r="I327" s="29">
        <f>IF(A327=Inputs!$B$32,$F$764,0)</f>
        <v/>
      </c>
      <c r="J327" s="29">
        <f>CHOOSE(Inputs!$B$37,E327,H327,I327)</f>
        <v/>
      </c>
      <c r="K327" s="29">
        <f>K326+J327-D327</f>
        <v/>
      </c>
      <c r="L327" s="29">
        <f>L326+E327-D327</f>
        <v/>
      </c>
      <c r="M327" s="29">
        <f>M326+H327-D327</f>
        <v/>
      </c>
      <c r="N327" s="29">
        <f>N326+I327-D327</f>
        <v/>
      </c>
      <c r="O327" s="29">
        <f>IF(MONTH(A327)&lt;&gt;MONTH(A326),K327,MIN(O326,K327))</f>
        <v/>
      </c>
      <c r="P327" s="29">
        <f>IF(MONTH(A327)&lt;&gt;MONTH(A326),L327,MIN(P326,L327))</f>
        <v/>
      </c>
      <c r="Q327" s="29">
        <f>IF(MONTH(A327)&lt;&gt;MONTH(A326),M327,MIN(Q326,M327))</f>
        <v/>
      </c>
      <c r="R327" s="29">
        <f>IF(MONTH(A327)&lt;&gt;MONTH(A326),N327,MIN(R326,N327))</f>
        <v/>
      </c>
    </row>
    <row r="328">
      <c r="A328" s="27">
        <f>A327+1</f>
        <v/>
      </c>
      <c r="B328" s="28">
        <f>Inputs!$B$9*(IF(AND((A328-Inputs!$B$8)&gt;=0,(A328-Inputs!$B$8)&lt;=13),Inputs!$B$16/14,0)+IF(AND((A328-Inputs!$B$8)&gt;=14,(A328-Inputs!$B$8)&lt;=Inputs!$B$35-15),Inputs!$B$18/MAX(1,Inputs!$B$35-28),0)+IF(AND((A328-Inputs!$B$8)&gt;=Inputs!$B$35-14,(A328-Inputs!$B$8)&lt;=Inputs!$B$35-1,(A328-Inputs!$B$8)&gt;=14),Inputs!$B$17/14,0))</f>
        <v/>
      </c>
      <c r="C328" s="29">
        <f>B328*Inputs!$B$10</f>
        <v/>
      </c>
      <c r="D328" s="29">
        <f>SUMIFS(Outflows!$C$5:$C$64,Outflows!$A$5:$A$64,A328)</f>
        <v/>
      </c>
      <c r="E328" s="29">
        <f>IF(ROW()-4-Inputs!$B$24&gt;=1,INDEX($C$5:$C$764,ROW()-4-Inputs!$B$24),0)</f>
        <v/>
      </c>
      <c r="F328" s="29">
        <f>F327+C328</f>
        <v/>
      </c>
      <c r="G328" s="29">
        <f>IF(A328&gt;=Inputs!$B$32,$F$764,MIN(IF(Inputs!$B$28="",1E+15,Inputs!$B$28),(1-Inputs!$B$26)*IF(ROW()-4-Inputs!$B$27&gt;=1,INDEX($F$5:$F$764,ROW()-4-Inputs!$B$27),0)))</f>
        <v/>
      </c>
      <c r="H328" s="29">
        <f>G328-G327</f>
        <v/>
      </c>
      <c r="I328" s="29">
        <f>IF(A328=Inputs!$B$32,$F$764,0)</f>
        <v/>
      </c>
      <c r="J328" s="29">
        <f>CHOOSE(Inputs!$B$37,E328,H328,I328)</f>
        <v/>
      </c>
      <c r="K328" s="29">
        <f>K327+J328-D328</f>
        <v/>
      </c>
      <c r="L328" s="29">
        <f>L327+E328-D328</f>
        <v/>
      </c>
      <c r="M328" s="29">
        <f>M327+H328-D328</f>
        <v/>
      </c>
      <c r="N328" s="29">
        <f>N327+I328-D328</f>
        <v/>
      </c>
      <c r="O328" s="29">
        <f>IF(MONTH(A328)&lt;&gt;MONTH(A327),K328,MIN(O327,K328))</f>
        <v/>
      </c>
      <c r="P328" s="29">
        <f>IF(MONTH(A328)&lt;&gt;MONTH(A327),L328,MIN(P327,L328))</f>
        <v/>
      </c>
      <c r="Q328" s="29">
        <f>IF(MONTH(A328)&lt;&gt;MONTH(A327),M328,MIN(Q327,M328))</f>
        <v/>
      </c>
      <c r="R328" s="29">
        <f>IF(MONTH(A328)&lt;&gt;MONTH(A327),N328,MIN(R327,N328))</f>
        <v/>
      </c>
    </row>
    <row r="329">
      <c r="A329" s="27">
        <f>A328+1</f>
        <v/>
      </c>
      <c r="B329" s="28">
        <f>Inputs!$B$9*(IF(AND((A329-Inputs!$B$8)&gt;=0,(A329-Inputs!$B$8)&lt;=13),Inputs!$B$16/14,0)+IF(AND((A329-Inputs!$B$8)&gt;=14,(A329-Inputs!$B$8)&lt;=Inputs!$B$35-15),Inputs!$B$18/MAX(1,Inputs!$B$35-28),0)+IF(AND((A329-Inputs!$B$8)&gt;=Inputs!$B$35-14,(A329-Inputs!$B$8)&lt;=Inputs!$B$35-1,(A329-Inputs!$B$8)&gt;=14),Inputs!$B$17/14,0))</f>
        <v/>
      </c>
      <c r="C329" s="29">
        <f>B329*Inputs!$B$10</f>
        <v/>
      </c>
      <c r="D329" s="29">
        <f>SUMIFS(Outflows!$C$5:$C$64,Outflows!$A$5:$A$64,A329)</f>
        <v/>
      </c>
      <c r="E329" s="29">
        <f>IF(ROW()-4-Inputs!$B$24&gt;=1,INDEX($C$5:$C$764,ROW()-4-Inputs!$B$24),0)</f>
        <v/>
      </c>
      <c r="F329" s="29">
        <f>F328+C329</f>
        <v/>
      </c>
      <c r="G329" s="29">
        <f>IF(A329&gt;=Inputs!$B$32,$F$764,MIN(IF(Inputs!$B$28="",1E+15,Inputs!$B$28),(1-Inputs!$B$26)*IF(ROW()-4-Inputs!$B$27&gt;=1,INDEX($F$5:$F$764,ROW()-4-Inputs!$B$27),0)))</f>
        <v/>
      </c>
      <c r="H329" s="29">
        <f>G329-G328</f>
        <v/>
      </c>
      <c r="I329" s="29">
        <f>IF(A329=Inputs!$B$32,$F$764,0)</f>
        <v/>
      </c>
      <c r="J329" s="29">
        <f>CHOOSE(Inputs!$B$37,E329,H329,I329)</f>
        <v/>
      </c>
      <c r="K329" s="29">
        <f>K328+J329-D329</f>
        <v/>
      </c>
      <c r="L329" s="29">
        <f>L328+E329-D329</f>
        <v/>
      </c>
      <c r="M329" s="29">
        <f>M328+H329-D329</f>
        <v/>
      </c>
      <c r="N329" s="29">
        <f>N328+I329-D329</f>
        <v/>
      </c>
      <c r="O329" s="29">
        <f>IF(MONTH(A329)&lt;&gt;MONTH(A328),K329,MIN(O328,K329))</f>
        <v/>
      </c>
      <c r="P329" s="29">
        <f>IF(MONTH(A329)&lt;&gt;MONTH(A328),L329,MIN(P328,L329))</f>
        <v/>
      </c>
      <c r="Q329" s="29">
        <f>IF(MONTH(A329)&lt;&gt;MONTH(A328),M329,MIN(Q328,M329))</f>
        <v/>
      </c>
      <c r="R329" s="29">
        <f>IF(MONTH(A329)&lt;&gt;MONTH(A328),N329,MIN(R328,N329))</f>
        <v/>
      </c>
    </row>
    <row r="330">
      <c r="A330" s="27">
        <f>A329+1</f>
        <v/>
      </c>
      <c r="B330" s="28">
        <f>Inputs!$B$9*(IF(AND((A330-Inputs!$B$8)&gt;=0,(A330-Inputs!$B$8)&lt;=13),Inputs!$B$16/14,0)+IF(AND((A330-Inputs!$B$8)&gt;=14,(A330-Inputs!$B$8)&lt;=Inputs!$B$35-15),Inputs!$B$18/MAX(1,Inputs!$B$35-28),0)+IF(AND((A330-Inputs!$B$8)&gt;=Inputs!$B$35-14,(A330-Inputs!$B$8)&lt;=Inputs!$B$35-1,(A330-Inputs!$B$8)&gt;=14),Inputs!$B$17/14,0))</f>
        <v/>
      </c>
      <c r="C330" s="29">
        <f>B330*Inputs!$B$10</f>
        <v/>
      </c>
      <c r="D330" s="29">
        <f>SUMIFS(Outflows!$C$5:$C$64,Outflows!$A$5:$A$64,A330)</f>
        <v/>
      </c>
      <c r="E330" s="29">
        <f>IF(ROW()-4-Inputs!$B$24&gt;=1,INDEX($C$5:$C$764,ROW()-4-Inputs!$B$24),0)</f>
        <v/>
      </c>
      <c r="F330" s="29">
        <f>F329+C330</f>
        <v/>
      </c>
      <c r="G330" s="29">
        <f>IF(A330&gt;=Inputs!$B$32,$F$764,MIN(IF(Inputs!$B$28="",1E+15,Inputs!$B$28),(1-Inputs!$B$26)*IF(ROW()-4-Inputs!$B$27&gt;=1,INDEX($F$5:$F$764,ROW()-4-Inputs!$B$27),0)))</f>
        <v/>
      </c>
      <c r="H330" s="29">
        <f>G330-G329</f>
        <v/>
      </c>
      <c r="I330" s="29">
        <f>IF(A330=Inputs!$B$32,$F$764,0)</f>
        <v/>
      </c>
      <c r="J330" s="29">
        <f>CHOOSE(Inputs!$B$37,E330,H330,I330)</f>
        <v/>
      </c>
      <c r="K330" s="29">
        <f>K329+J330-D330</f>
        <v/>
      </c>
      <c r="L330" s="29">
        <f>L329+E330-D330</f>
        <v/>
      </c>
      <c r="M330" s="29">
        <f>M329+H330-D330</f>
        <v/>
      </c>
      <c r="N330" s="29">
        <f>N329+I330-D330</f>
        <v/>
      </c>
      <c r="O330" s="29">
        <f>IF(MONTH(A330)&lt;&gt;MONTH(A329),K330,MIN(O329,K330))</f>
        <v/>
      </c>
      <c r="P330" s="29">
        <f>IF(MONTH(A330)&lt;&gt;MONTH(A329),L330,MIN(P329,L330))</f>
        <v/>
      </c>
      <c r="Q330" s="29">
        <f>IF(MONTH(A330)&lt;&gt;MONTH(A329),M330,MIN(Q329,M330))</f>
        <v/>
      </c>
      <c r="R330" s="29">
        <f>IF(MONTH(A330)&lt;&gt;MONTH(A329),N330,MIN(R329,N330))</f>
        <v/>
      </c>
    </row>
    <row r="331">
      <c r="A331" s="27">
        <f>A330+1</f>
        <v/>
      </c>
      <c r="B331" s="28">
        <f>Inputs!$B$9*(IF(AND((A331-Inputs!$B$8)&gt;=0,(A331-Inputs!$B$8)&lt;=13),Inputs!$B$16/14,0)+IF(AND((A331-Inputs!$B$8)&gt;=14,(A331-Inputs!$B$8)&lt;=Inputs!$B$35-15),Inputs!$B$18/MAX(1,Inputs!$B$35-28),0)+IF(AND((A331-Inputs!$B$8)&gt;=Inputs!$B$35-14,(A331-Inputs!$B$8)&lt;=Inputs!$B$35-1,(A331-Inputs!$B$8)&gt;=14),Inputs!$B$17/14,0))</f>
        <v/>
      </c>
      <c r="C331" s="29">
        <f>B331*Inputs!$B$10</f>
        <v/>
      </c>
      <c r="D331" s="29">
        <f>SUMIFS(Outflows!$C$5:$C$64,Outflows!$A$5:$A$64,A331)</f>
        <v/>
      </c>
      <c r="E331" s="29">
        <f>IF(ROW()-4-Inputs!$B$24&gt;=1,INDEX($C$5:$C$764,ROW()-4-Inputs!$B$24),0)</f>
        <v/>
      </c>
      <c r="F331" s="29">
        <f>F330+C331</f>
        <v/>
      </c>
      <c r="G331" s="29">
        <f>IF(A331&gt;=Inputs!$B$32,$F$764,MIN(IF(Inputs!$B$28="",1E+15,Inputs!$B$28),(1-Inputs!$B$26)*IF(ROW()-4-Inputs!$B$27&gt;=1,INDEX($F$5:$F$764,ROW()-4-Inputs!$B$27),0)))</f>
        <v/>
      </c>
      <c r="H331" s="29">
        <f>G331-G330</f>
        <v/>
      </c>
      <c r="I331" s="29">
        <f>IF(A331=Inputs!$B$32,$F$764,0)</f>
        <v/>
      </c>
      <c r="J331" s="29">
        <f>CHOOSE(Inputs!$B$37,E331,H331,I331)</f>
        <v/>
      </c>
      <c r="K331" s="29">
        <f>K330+J331-D331</f>
        <v/>
      </c>
      <c r="L331" s="29">
        <f>L330+E331-D331</f>
        <v/>
      </c>
      <c r="M331" s="29">
        <f>M330+H331-D331</f>
        <v/>
      </c>
      <c r="N331" s="29">
        <f>N330+I331-D331</f>
        <v/>
      </c>
      <c r="O331" s="29">
        <f>IF(MONTH(A331)&lt;&gt;MONTH(A330),K331,MIN(O330,K331))</f>
        <v/>
      </c>
      <c r="P331" s="29">
        <f>IF(MONTH(A331)&lt;&gt;MONTH(A330),L331,MIN(P330,L331))</f>
        <v/>
      </c>
      <c r="Q331" s="29">
        <f>IF(MONTH(A331)&lt;&gt;MONTH(A330),M331,MIN(Q330,M331))</f>
        <v/>
      </c>
      <c r="R331" s="29">
        <f>IF(MONTH(A331)&lt;&gt;MONTH(A330),N331,MIN(R330,N331))</f>
        <v/>
      </c>
    </row>
    <row r="332">
      <c r="A332" s="27">
        <f>A331+1</f>
        <v/>
      </c>
      <c r="B332" s="28">
        <f>Inputs!$B$9*(IF(AND((A332-Inputs!$B$8)&gt;=0,(A332-Inputs!$B$8)&lt;=13),Inputs!$B$16/14,0)+IF(AND((A332-Inputs!$B$8)&gt;=14,(A332-Inputs!$B$8)&lt;=Inputs!$B$35-15),Inputs!$B$18/MAX(1,Inputs!$B$35-28),0)+IF(AND((A332-Inputs!$B$8)&gt;=Inputs!$B$35-14,(A332-Inputs!$B$8)&lt;=Inputs!$B$35-1,(A332-Inputs!$B$8)&gt;=14),Inputs!$B$17/14,0))</f>
        <v/>
      </c>
      <c r="C332" s="29">
        <f>B332*Inputs!$B$10</f>
        <v/>
      </c>
      <c r="D332" s="29">
        <f>SUMIFS(Outflows!$C$5:$C$64,Outflows!$A$5:$A$64,A332)</f>
        <v/>
      </c>
      <c r="E332" s="29">
        <f>IF(ROW()-4-Inputs!$B$24&gt;=1,INDEX($C$5:$C$764,ROW()-4-Inputs!$B$24),0)</f>
        <v/>
      </c>
      <c r="F332" s="29">
        <f>F331+C332</f>
        <v/>
      </c>
      <c r="G332" s="29">
        <f>IF(A332&gt;=Inputs!$B$32,$F$764,MIN(IF(Inputs!$B$28="",1E+15,Inputs!$B$28),(1-Inputs!$B$26)*IF(ROW()-4-Inputs!$B$27&gt;=1,INDEX($F$5:$F$764,ROW()-4-Inputs!$B$27),0)))</f>
        <v/>
      </c>
      <c r="H332" s="29">
        <f>G332-G331</f>
        <v/>
      </c>
      <c r="I332" s="29">
        <f>IF(A332=Inputs!$B$32,$F$764,0)</f>
        <v/>
      </c>
      <c r="J332" s="29">
        <f>CHOOSE(Inputs!$B$37,E332,H332,I332)</f>
        <v/>
      </c>
      <c r="K332" s="29">
        <f>K331+J332-D332</f>
        <v/>
      </c>
      <c r="L332" s="29">
        <f>L331+E332-D332</f>
        <v/>
      </c>
      <c r="M332" s="29">
        <f>M331+H332-D332</f>
        <v/>
      </c>
      <c r="N332" s="29">
        <f>N331+I332-D332</f>
        <v/>
      </c>
      <c r="O332" s="29">
        <f>IF(MONTH(A332)&lt;&gt;MONTH(A331),K332,MIN(O331,K332))</f>
        <v/>
      </c>
      <c r="P332" s="29">
        <f>IF(MONTH(A332)&lt;&gt;MONTH(A331),L332,MIN(P331,L332))</f>
        <v/>
      </c>
      <c r="Q332" s="29">
        <f>IF(MONTH(A332)&lt;&gt;MONTH(A331),M332,MIN(Q331,M332))</f>
        <v/>
      </c>
      <c r="R332" s="29">
        <f>IF(MONTH(A332)&lt;&gt;MONTH(A331),N332,MIN(R331,N332))</f>
        <v/>
      </c>
    </row>
    <row r="333">
      <c r="A333" s="27">
        <f>A332+1</f>
        <v/>
      </c>
      <c r="B333" s="28">
        <f>Inputs!$B$9*(IF(AND((A333-Inputs!$B$8)&gt;=0,(A333-Inputs!$B$8)&lt;=13),Inputs!$B$16/14,0)+IF(AND((A333-Inputs!$B$8)&gt;=14,(A333-Inputs!$B$8)&lt;=Inputs!$B$35-15),Inputs!$B$18/MAX(1,Inputs!$B$35-28),0)+IF(AND((A333-Inputs!$B$8)&gt;=Inputs!$B$35-14,(A333-Inputs!$B$8)&lt;=Inputs!$B$35-1,(A333-Inputs!$B$8)&gt;=14),Inputs!$B$17/14,0))</f>
        <v/>
      </c>
      <c r="C333" s="29">
        <f>B333*Inputs!$B$10</f>
        <v/>
      </c>
      <c r="D333" s="29">
        <f>SUMIFS(Outflows!$C$5:$C$64,Outflows!$A$5:$A$64,A333)</f>
        <v/>
      </c>
      <c r="E333" s="29">
        <f>IF(ROW()-4-Inputs!$B$24&gt;=1,INDEX($C$5:$C$764,ROW()-4-Inputs!$B$24),0)</f>
        <v/>
      </c>
      <c r="F333" s="29">
        <f>F332+C333</f>
        <v/>
      </c>
      <c r="G333" s="29">
        <f>IF(A333&gt;=Inputs!$B$32,$F$764,MIN(IF(Inputs!$B$28="",1E+15,Inputs!$B$28),(1-Inputs!$B$26)*IF(ROW()-4-Inputs!$B$27&gt;=1,INDEX($F$5:$F$764,ROW()-4-Inputs!$B$27),0)))</f>
        <v/>
      </c>
      <c r="H333" s="29">
        <f>G333-G332</f>
        <v/>
      </c>
      <c r="I333" s="29">
        <f>IF(A333=Inputs!$B$32,$F$764,0)</f>
        <v/>
      </c>
      <c r="J333" s="29">
        <f>CHOOSE(Inputs!$B$37,E333,H333,I333)</f>
        <v/>
      </c>
      <c r="K333" s="29">
        <f>K332+J333-D333</f>
        <v/>
      </c>
      <c r="L333" s="29">
        <f>L332+E333-D333</f>
        <v/>
      </c>
      <c r="M333" s="29">
        <f>M332+H333-D333</f>
        <v/>
      </c>
      <c r="N333" s="29">
        <f>N332+I333-D333</f>
        <v/>
      </c>
      <c r="O333" s="29">
        <f>IF(MONTH(A333)&lt;&gt;MONTH(A332),K333,MIN(O332,K333))</f>
        <v/>
      </c>
      <c r="P333" s="29">
        <f>IF(MONTH(A333)&lt;&gt;MONTH(A332),L333,MIN(P332,L333))</f>
        <v/>
      </c>
      <c r="Q333" s="29">
        <f>IF(MONTH(A333)&lt;&gt;MONTH(A332),M333,MIN(Q332,M333))</f>
        <v/>
      </c>
      <c r="R333" s="29">
        <f>IF(MONTH(A333)&lt;&gt;MONTH(A332),N333,MIN(R332,N333))</f>
        <v/>
      </c>
    </row>
    <row r="334">
      <c r="A334" s="27">
        <f>A333+1</f>
        <v/>
      </c>
      <c r="B334" s="28">
        <f>Inputs!$B$9*(IF(AND((A334-Inputs!$B$8)&gt;=0,(A334-Inputs!$B$8)&lt;=13),Inputs!$B$16/14,0)+IF(AND((A334-Inputs!$B$8)&gt;=14,(A334-Inputs!$B$8)&lt;=Inputs!$B$35-15),Inputs!$B$18/MAX(1,Inputs!$B$35-28),0)+IF(AND((A334-Inputs!$B$8)&gt;=Inputs!$B$35-14,(A334-Inputs!$B$8)&lt;=Inputs!$B$35-1,(A334-Inputs!$B$8)&gt;=14),Inputs!$B$17/14,0))</f>
        <v/>
      </c>
      <c r="C334" s="29">
        <f>B334*Inputs!$B$10</f>
        <v/>
      </c>
      <c r="D334" s="29">
        <f>SUMIFS(Outflows!$C$5:$C$64,Outflows!$A$5:$A$64,A334)</f>
        <v/>
      </c>
      <c r="E334" s="29">
        <f>IF(ROW()-4-Inputs!$B$24&gt;=1,INDEX($C$5:$C$764,ROW()-4-Inputs!$B$24),0)</f>
        <v/>
      </c>
      <c r="F334" s="29">
        <f>F333+C334</f>
        <v/>
      </c>
      <c r="G334" s="29">
        <f>IF(A334&gt;=Inputs!$B$32,$F$764,MIN(IF(Inputs!$B$28="",1E+15,Inputs!$B$28),(1-Inputs!$B$26)*IF(ROW()-4-Inputs!$B$27&gt;=1,INDEX($F$5:$F$764,ROW()-4-Inputs!$B$27),0)))</f>
        <v/>
      </c>
      <c r="H334" s="29">
        <f>G334-G333</f>
        <v/>
      </c>
      <c r="I334" s="29">
        <f>IF(A334=Inputs!$B$32,$F$764,0)</f>
        <v/>
      </c>
      <c r="J334" s="29">
        <f>CHOOSE(Inputs!$B$37,E334,H334,I334)</f>
        <v/>
      </c>
      <c r="K334" s="29">
        <f>K333+J334-D334</f>
        <v/>
      </c>
      <c r="L334" s="29">
        <f>L333+E334-D334</f>
        <v/>
      </c>
      <c r="M334" s="29">
        <f>M333+H334-D334</f>
        <v/>
      </c>
      <c r="N334" s="29">
        <f>N333+I334-D334</f>
        <v/>
      </c>
      <c r="O334" s="29">
        <f>IF(MONTH(A334)&lt;&gt;MONTH(A333),K334,MIN(O333,K334))</f>
        <v/>
      </c>
      <c r="P334" s="29">
        <f>IF(MONTH(A334)&lt;&gt;MONTH(A333),L334,MIN(P333,L334))</f>
        <v/>
      </c>
      <c r="Q334" s="29">
        <f>IF(MONTH(A334)&lt;&gt;MONTH(A333),M334,MIN(Q333,M334))</f>
        <v/>
      </c>
      <c r="R334" s="29">
        <f>IF(MONTH(A334)&lt;&gt;MONTH(A333),N334,MIN(R333,N334))</f>
        <v/>
      </c>
    </row>
    <row r="335">
      <c r="A335" s="27">
        <f>A334+1</f>
        <v/>
      </c>
      <c r="B335" s="28">
        <f>Inputs!$B$9*(IF(AND((A335-Inputs!$B$8)&gt;=0,(A335-Inputs!$B$8)&lt;=13),Inputs!$B$16/14,0)+IF(AND((A335-Inputs!$B$8)&gt;=14,(A335-Inputs!$B$8)&lt;=Inputs!$B$35-15),Inputs!$B$18/MAX(1,Inputs!$B$35-28),0)+IF(AND((A335-Inputs!$B$8)&gt;=Inputs!$B$35-14,(A335-Inputs!$B$8)&lt;=Inputs!$B$35-1,(A335-Inputs!$B$8)&gt;=14),Inputs!$B$17/14,0))</f>
        <v/>
      </c>
      <c r="C335" s="29">
        <f>B335*Inputs!$B$10</f>
        <v/>
      </c>
      <c r="D335" s="29">
        <f>SUMIFS(Outflows!$C$5:$C$64,Outflows!$A$5:$A$64,A335)</f>
        <v/>
      </c>
      <c r="E335" s="29">
        <f>IF(ROW()-4-Inputs!$B$24&gt;=1,INDEX($C$5:$C$764,ROW()-4-Inputs!$B$24),0)</f>
        <v/>
      </c>
      <c r="F335" s="29">
        <f>F334+C335</f>
        <v/>
      </c>
      <c r="G335" s="29">
        <f>IF(A335&gt;=Inputs!$B$32,$F$764,MIN(IF(Inputs!$B$28="",1E+15,Inputs!$B$28),(1-Inputs!$B$26)*IF(ROW()-4-Inputs!$B$27&gt;=1,INDEX($F$5:$F$764,ROW()-4-Inputs!$B$27),0)))</f>
        <v/>
      </c>
      <c r="H335" s="29">
        <f>G335-G334</f>
        <v/>
      </c>
      <c r="I335" s="29">
        <f>IF(A335=Inputs!$B$32,$F$764,0)</f>
        <v/>
      </c>
      <c r="J335" s="29">
        <f>CHOOSE(Inputs!$B$37,E335,H335,I335)</f>
        <v/>
      </c>
      <c r="K335" s="29">
        <f>K334+J335-D335</f>
        <v/>
      </c>
      <c r="L335" s="29">
        <f>L334+E335-D335</f>
        <v/>
      </c>
      <c r="M335" s="29">
        <f>M334+H335-D335</f>
        <v/>
      </c>
      <c r="N335" s="29">
        <f>N334+I335-D335</f>
        <v/>
      </c>
      <c r="O335" s="29">
        <f>IF(MONTH(A335)&lt;&gt;MONTH(A334),K335,MIN(O334,K335))</f>
        <v/>
      </c>
      <c r="P335" s="29">
        <f>IF(MONTH(A335)&lt;&gt;MONTH(A334),L335,MIN(P334,L335))</f>
        <v/>
      </c>
      <c r="Q335" s="29">
        <f>IF(MONTH(A335)&lt;&gt;MONTH(A334),M335,MIN(Q334,M335))</f>
        <v/>
      </c>
      <c r="R335" s="29">
        <f>IF(MONTH(A335)&lt;&gt;MONTH(A334),N335,MIN(R334,N335))</f>
        <v/>
      </c>
    </row>
    <row r="336">
      <c r="A336" s="27">
        <f>A335+1</f>
        <v/>
      </c>
      <c r="B336" s="28">
        <f>Inputs!$B$9*(IF(AND((A336-Inputs!$B$8)&gt;=0,(A336-Inputs!$B$8)&lt;=13),Inputs!$B$16/14,0)+IF(AND((A336-Inputs!$B$8)&gt;=14,(A336-Inputs!$B$8)&lt;=Inputs!$B$35-15),Inputs!$B$18/MAX(1,Inputs!$B$35-28),0)+IF(AND((A336-Inputs!$B$8)&gt;=Inputs!$B$35-14,(A336-Inputs!$B$8)&lt;=Inputs!$B$35-1,(A336-Inputs!$B$8)&gt;=14),Inputs!$B$17/14,0))</f>
        <v/>
      </c>
      <c r="C336" s="29">
        <f>B336*Inputs!$B$10</f>
        <v/>
      </c>
      <c r="D336" s="29">
        <f>SUMIFS(Outflows!$C$5:$C$64,Outflows!$A$5:$A$64,A336)</f>
        <v/>
      </c>
      <c r="E336" s="29">
        <f>IF(ROW()-4-Inputs!$B$24&gt;=1,INDEX($C$5:$C$764,ROW()-4-Inputs!$B$24),0)</f>
        <v/>
      </c>
      <c r="F336" s="29">
        <f>F335+C336</f>
        <v/>
      </c>
      <c r="G336" s="29">
        <f>IF(A336&gt;=Inputs!$B$32,$F$764,MIN(IF(Inputs!$B$28="",1E+15,Inputs!$B$28),(1-Inputs!$B$26)*IF(ROW()-4-Inputs!$B$27&gt;=1,INDEX($F$5:$F$764,ROW()-4-Inputs!$B$27),0)))</f>
        <v/>
      </c>
      <c r="H336" s="29">
        <f>G336-G335</f>
        <v/>
      </c>
      <c r="I336" s="29">
        <f>IF(A336=Inputs!$B$32,$F$764,0)</f>
        <v/>
      </c>
      <c r="J336" s="29">
        <f>CHOOSE(Inputs!$B$37,E336,H336,I336)</f>
        <v/>
      </c>
      <c r="K336" s="29">
        <f>K335+J336-D336</f>
        <v/>
      </c>
      <c r="L336" s="29">
        <f>L335+E336-D336</f>
        <v/>
      </c>
      <c r="M336" s="29">
        <f>M335+H336-D336</f>
        <v/>
      </c>
      <c r="N336" s="29">
        <f>N335+I336-D336</f>
        <v/>
      </c>
      <c r="O336" s="29">
        <f>IF(MONTH(A336)&lt;&gt;MONTH(A335),K336,MIN(O335,K336))</f>
        <v/>
      </c>
      <c r="P336" s="29">
        <f>IF(MONTH(A336)&lt;&gt;MONTH(A335),L336,MIN(P335,L336))</f>
        <v/>
      </c>
      <c r="Q336" s="29">
        <f>IF(MONTH(A336)&lt;&gt;MONTH(A335),M336,MIN(Q335,M336))</f>
        <v/>
      </c>
      <c r="R336" s="29">
        <f>IF(MONTH(A336)&lt;&gt;MONTH(A335),N336,MIN(R335,N336))</f>
        <v/>
      </c>
    </row>
    <row r="337">
      <c r="A337" s="27">
        <f>A336+1</f>
        <v/>
      </c>
      <c r="B337" s="28">
        <f>Inputs!$B$9*(IF(AND((A337-Inputs!$B$8)&gt;=0,(A337-Inputs!$B$8)&lt;=13),Inputs!$B$16/14,0)+IF(AND((A337-Inputs!$B$8)&gt;=14,(A337-Inputs!$B$8)&lt;=Inputs!$B$35-15),Inputs!$B$18/MAX(1,Inputs!$B$35-28),0)+IF(AND((A337-Inputs!$B$8)&gt;=Inputs!$B$35-14,(A337-Inputs!$B$8)&lt;=Inputs!$B$35-1,(A337-Inputs!$B$8)&gt;=14),Inputs!$B$17/14,0))</f>
        <v/>
      </c>
      <c r="C337" s="29">
        <f>B337*Inputs!$B$10</f>
        <v/>
      </c>
      <c r="D337" s="29">
        <f>SUMIFS(Outflows!$C$5:$C$64,Outflows!$A$5:$A$64,A337)</f>
        <v/>
      </c>
      <c r="E337" s="29">
        <f>IF(ROW()-4-Inputs!$B$24&gt;=1,INDEX($C$5:$C$764,ROW()-4-Inputs!$B$24),0)</f>
        <v/>
      </c>
      <c r="F337" s="29">
        <f>F336+C337</f>
        <v/>
      </c>
      <c r="G337" s="29">
        <f>IF(A337&gt;=Inputs!$B$32,$F$764,MIN(IF(Inputs!$B$28="",1E+15,Inputs!$B$28),(1-Inputs!$B$26)*IF(ROW()-4-Inputs!$B$27&gt;=1,INDEX($F$5:$F$764,ROW()-4-Inputs!$B$27),0)))</f>
        <v/>
      </c>
      <c r="H337" s="29">
        <f>G337-G336</f>
        <v/>
      </c>
      <c r="I337" s="29">
        <f>IF(A337=Inputs!$B$32,$F$764,0)</f>
        <v/>
      </c>
      <c r="J337" s="29">
        <f>CHOOSE(Inputs!$B$37,E337,H337,I337)</f>
        <v/>
      </c>
      <c r="K337" s="29">
        <f>K336+J337-D337</f>
        <v/>
      </c>
      <c r="L337" s="29">
        <f>L336+E337-D337</f>
        <v/>
      </c>
      <c r="M337" s="29">
        <f>M336+H337-D337</f>
        <v/>
      </c>
      <c r="N337" s="29">
        <f>N336+I337-D337</f>
        <v/>
      </c>
      <c r="O337" s="29">
        <f>IF(MONTH(A337)&lt;&gt;MONTH(A336),K337,MIN(O336,K337))</f>
        <v/>
      </c>
      <c r="P337" s="29">
        <f>IF(MONTH(A337)&lt;&gt;MONTH(A336),L337,MIN(P336,L337))</f>
        <v/>
      </c>
      <c r="Q337" s="29">
        <f>IF(MONTH(A337)&lt;&gt;MONTH(A336),M337,MIN(Q336,M337))</f>
        <v/>
      </c>
      <c r="R337" s="29">
        <f>IF(MONTH(A337)&lt;&gt;MONTH(A336),N337,MIN(R336,N337))</f>
        <v/>
      </c>
    </row>
    <row r="338">
      <c r="A338" s="27">
        <f>A337+1</f>
        <v/>
      </c>
      <c r="B338" s="28">
        <f>Inputs!$B$9*(IF(AND((A338-Inputs!$B$8)&gt;=0,(A338-Inputs!$B$8)&lt;=13),Inputs!$B$16/14,0)+IF(AND((A338-Inputs!$B$8)&gt;=14,(A338-Inputs!$B$8)&lt;=Inputs!$B$35-15),Inputs!$B$18/MAX(1,Inputs!$B$35-28),0)+IF(AND((A338-Inputs!$B$8)&gt;=Inputs!$B$35-14,(A338-Inputs!$B$8)&lt;=Inputs!$B$35-1,(A338-Inputs!$B$8)&gt;=14),Inputs!$B$17/14,0))</f>
        <v/>
      </c>
      <c r="C338" s="29">
        <f>B338*Inputs!$B$10</f>
        <v/>
      </c>
      <c r="D338" s="29">
        <f>SUMIFS(Outflows!$C$5:$C$64,Outflows!$A$5:$A$64,A338)</f>
        <v/>
      </c>
      <c r="E338" s="29">
        <f>IF(ROW()-4-Inputs!$B$24&gt;=1,INDEX($C$5:$C$764,ROW()-4-Inputs!$B$24),0)</f>
        <v/>
      </c>
      <c r="F338" s="29">
        <f>F337+C338</f>
        <v/>
      </c>
      <c r="G338" s="29">
        <f>IF(A338&gt;=Inputs!$B$32,$F$764,MIN(IF(Inputs!$B$28="",1E+15,Inputs!$B$28),(1-Inputs!$B$26)*IF(ROW()-4-Inputs!$B$27&gt;=1,INDEX($F$5:$F$764,ROW()-4-Inputs!$B$27),0)))</f>
        <v/>
      </c>
      <c r="H338" s="29">
        <f>G338-G337</f>
        <v/>
      </c>
      <c r="I338" s="29">
        <f>IF(A338=Inputs!$B$32,$F$764,0)</f>
        <v/>
      </c>
      <c r="J338" s="29">
        <f>CHOOSE(Inputs!$B$37,E338,H338,I338)</f>
        <v/>
      </c>
      <c r="K338" s="29">
        <f>K337+J338-D338</f>
        <v/>
      </c>
      <c r="L338" s="29">
        <f>L337+E338-D338</f>
        <v/>
      </c>
      <c r="M338" s="29">
        <f>M337+H338-D338</f>
        <v/>
      </c>
      <c r="N338" s="29">
        <f>N337+I338-D338</f>
        <v/>
      </c>
      <c r="O338" s="29">
        <f>IF(MONTH(A338)&lt;&gt;MONTH(A337),K338,MIN(O337,K338))</f>
        <v/>
      </c>
      <c r="P338" s="29">
        <f>IF(MONTH(A338)&lt;&gt;MONTH(A337),L338,MIN(P337,L338))</f>
        <v/>
      </c>
      <c r="Q338" s="29">
        <f>IF(MONTH(A338)&lt;&gt;MONTH(A337),M338,MIN(Q337,M338))</f>
        <v/>
      </c>
      <c r="R338" s="29">
        <f>IF(MONTH(A338)&lt;&gt;MONTH(A337),N338,MIN(R337,N338))</f>
        <v/>
      </c>
    </row>
    <row r="339">
      <c r="A339" s="27">
        <f>A338+1</f>
        <v/>
      </c>
      <c r="B339" s="28">
        <f>Inputs!$B$9*(IF(AND((A339-Inputs!$B$8)&gt;=0,(A339-Inputs!$B$8)&lt;=13),Inputs!$B$16/14,0)+IF(AND((A339-Inputs!$B$8)&gt;=14,(A339-Inputs!$B$8)&lt;=Inputs!$B$35-15),Inputs!$B$18/MAX(1,Inputs!$B$35-28),0)+IF(AND((A339-Inputs!$B$8)&gt;=Inputs!$B$35-14,(A339-Inputs!$B$8)&lt;=Inputs!$B$35-1,(A339-Inputs!$B$8)&gt;=14),Inputs!$B$17/14,0))</f>
        <v/>
      </c>
      <c r="C339" s="29">
        <f>B339*Inputs!$B$10</f>
        <v/>
      </c>
      <c r="D339" s="29">
        <f>SUMIFS(Outflows!$C$5:$C$64,Outflows!$A$5:$A$64,A339)</f>
        <v/>
      </c>
      <c r="E339" s="29">
        <f>IF(ROW()-4-Inputs!$B$24&gt;=1,INDEX($C$5:$C$764,ROW()-4-Inputs!$B$24),0)</f>
        <v/>
      </c>
      <c r="F339" s="29">
        <f>F338+C339</f>
        <v/>
      </c>
      <c r="G339" s="29">
        <f>IF(A339&gt;=Inputs!$B$32,$F$764,MIN(IF(Inputs!$B$28="",1E+15,Inputs!$B$28),(1-Inputs!$B$26)*IF(ROW()-4-Inputs!$B$27&gt;=1,INDEX($F$5:$F$764,ROW()-4-Inputs!$B$27),0)))</f>
        <v/>
      </c>
      <c r="H339" s="29">
        <f>G339-G338</f>
        <v/>
      </c>
      <c r="I339" s="29">
        <f>IF(A339=Inputs!$B$32,$F$764,0)</f>
        <v/>
      </c>
      <c r="J339" s="29">
        <f>CHOOSE(Inputs!$B$37,E339,H339,I339)</f>
        <v/>
      </c>
      <c r="K339" s="29">
        <f>K338+J339-D339</f>
        <v/>
      </c>
      <c r="L339" s="29">
        <f>L338+E339-D339</f>
        <v/>
      </c>
      <c r="M339" s="29">
        <f>M338+H339-D339</f>
        <v/>
      </c>
      <c r="N339" s="29">
        <f>N338+I339-D339</f>
        <v/>
      </c>
      <c r="O339" s="29">
        <f>IF(MONTH(A339)&lt;&gt;MONTH(A338),K339,MIN(O338,K339))</f>
        <v/>
      </c>
      <c r="P339" s="29">
        <f>IF(MONTH(A339)&lt;&gt;MONTH(A338),L339,MIN(P338,L339))</f>
        <v/>
      </c>
      <c r="Q339" s="29">
        <f>IF(MONTH(A339)&lt;&gt;MONTH(A338),M339,MIN(Q338,M339))</f>
        <v/>
      </c>
      <c r="R339" s="29">
        <f>IF(MONTH(A339)&lt;&gt;MONTH(A338),N339,MIN(R338,N339))</f>
        <v/>
      </c>
    </row>
    <row r="340">
      <c r="A340" s="27">
        <f>A339+1</f>
        <v/>
      </c>
      <c r="B340" s="28">
        <f>Inputs!$B$9*(IF(AND((A340-Inputs!$B$8)&gt;=0,(A340-Inputs!$B$8)&lt;=13),Inputs!$B$16/14,0)+IF(AND((A340-Inputs!$B$8)&gt;=14,(A340-Inputs!$B$8)&lt;=Inputs!$B$35-15),Inputs!$B$18/MAX(1,Inputs!$B$35-28),0)+IF(AND((A340-Inputs!$B$8)&gt;=Inputs!$B$35-14,(A340-Inputs!$B$8)&lt;=Inputs!$B$35-1,(A340-Inputs!$B$8)&gt;=14),Inputs!$B$17/14,0))</f>
        <v/>
      </c>
      <c r="C340" s="29">
        <f>B340*Inputs!$B$10</f>
        <v/>
      </c>
      <c r="D340" s="29">
        <f>SUMIFS(Outflows!$C$5:$C$64,Outflows!$A$5:$A$64,A340)</f>
        <v/>
      </c>
      <c r="E340" s="29">
        <f>IF(ROW()-4-Inputs!$B$24&gt;=1,INDEX($C$5:$C$764,ROW()-4-Inputs!$B$24),0)</f>
        <v/>
      </c>
      <c r="F340" s="29">
        <f>F339+C340</f>
        <v/>
      </c>
      <c r="G340" s="29">
        <f>IF(A340&gt;=Inputs!$B$32,$F$764,MIN(IF(Inputs!$B$28="",1E+15,Inputs!$B$28),(1-Inputs!$B$26)*IF(ROW()-4-Inputs!$B$27&gt;=1,INDEX($F$5:$F$764,ROW()-4-Inputs!$B$27),0)))</f>
        <v/>
      </c>
      <c r="H340" s="29">
        <f>G340-G339</f>
        <v/>
      </c>
      <c r="I340" s="29">
        <f>IF(A340=Inputs!$B$32,$F$764,0)</f>
        <v/>
      </c>
      <c r="J340" s="29">
        <f>CHOOSE(Inputs!$B$37,E340,H340,I340)</f>
        <v/>
      </c>
      <c r="K340" s="29">
        <f>K339+J340-D340</f>
        <v/>
      </c>
      <c r="L340" s="29">
        <f>L339+E340-D340</f>
        <v/>
      </c>
      <c r="M340" s="29">
        <f>M339+H340-D340</f>
        <v/>
      </c>
      <c r="N340" s="29">
        <f>N339+I340-D340</f>
        <v/>
      </c>
      <c r="O340" s="29">
        <f>IF(MONTH(A340)&lt;&gt;MONTH(A339),K340,MIN(O339,K340))</f>
        <v/>
      </c>
      <c r="P340" s="29">
        <f>IF(MONTH(A340)&lt;&gt;MONTH(A339),L340,MIN(P339,L340))</f>
        <v/>
      </c>
      <c r="Q340" s="29">
        <f>IF(MONTH(A340)&lt;&gt;MONTH(A339),M340,MIN(Q339,M340))</f>
        <v/>
      </c>
      <c r="R340" s="29">
        <f>IF(MONTH(A340)&lt;&gt;MONTH(A339),N340,MIN(R339,N340))</f>
        <v/>
      </c>
    </row>
    <row r="341">
      <c r="A341" s="27">
        <f>A340+1</f>
        <v/>
      </c>
      <c r="B341" s="28">
        <f>Inputs!$B$9*(IF(AND((A341-Inputs!$B$8)&gt;=0,(A341-Inputs!$B$8)&lt;=13),Inputs!$B$16/14,0)+IF(AND((A341-Inputs!$B$8)&gt;=14,(A341-Inputs!$B$8)&lt;=Inputs!$B$35-15),Inputs!$B$18/MAX(1,Inputs!$B$35-28),0)+IF(AND((A341-Inputs!$B$8)&gt;=Inputs!$B$35-14,(A341-Inputs!$B$8)&lt;=Inputs!$B$35-1,(A341-Inputs!$B$8)&gt;=14),Inputs!$B$17/14,0))</f>
        <v/>
      </c>
      <c r="C341" s="29">
        <f>B341*Inputs!$B$10</f>
        <v/>
      </c>
      <c r="D341" s="29">
        <f>SUMIFS(Outflows!$C$5:$C$64,Outflows!$A$5:$A$64,A341)</f>
        <v/>
      </c>
      <c r="E341" s="29">
        <f>IF(ROW()-4-Inputs!$B$24&gt;=1,INDEX($C$5:$C$764,ROW()-4-Inputs!$B$24),0)</f>
        <v/>
      </c>
      <c r="F341" s="29">
        <f>F340+C341</f>
        <v/>
      </c>
      <c r="G341" s="29">
        <f>IF(A341&gt;=Inputs!$B$32,$F$764,MIN(IF(Inputs!$B$28="",1E+15,Inputs!$B$28),(1-Inputs!$B$26)*IF(ROW()-4-Inputs!$B$27&gt;=1,INDEX($F$5:$F$764,ROW()-4-Inputs!$B$27),0)))</f>
        <v/>
      </c>
      <c r="H341" s="29">
        <f>G341-G340</f>
        <v/>
      </c>
      <c r="I341" s="29">
        <f>IF(A341=Inputs!$B$32,$F$764,0)</f>
        <v/>
      </c>
      <c r="J341" s="29">
        <f>CHOOSE(Inputs!$B$37,E341,H341,I341)</f>
        <v/>
      </c>
      <c r="K341" s="29">
        <f>K340+J341-D341</f>
        <v/>
      </c>
      <c r="L341" s="29">
        <f>L340+E341-D341</f>
        <v/>
      </c>
      <c r="M341" s="29">
        <f>M340+H341-D341</f>
        <v/>
      </c>
      <c r="N341" s="29">
        <f>N340+I341-D341</f>
        <v/>
      </c>
      <c r="O341" s="29">
        <f>IF(MONTH(A341)&lt;&gt;MONTH(A340),K341,MIN(O340,K341))</f>
        <v/>
      </c>
      <c r="P341" s="29">
        <f>IF(MONTH(A341)&lt;&gt;MONTH(A340),L341,MIN(P340,L341))</f>
        <v/>
      </c>
      <c r="Q341" s="29">
        <f>IF(MONTH(A341)&lt;&gt;MONTH(A340),M341,MIN(Q340,M341))</f>
        <v/>
      </c>
      <c r="R341" s="29">
        <f>IF(MONTH(A341)&lt;&gt;MONTH(A340),N341,MIN(R340,N341))</f>
        <v/>
      </c>
    </row>
    <row r="342">
      <c r="A342" s="27">
        <f>A341+1</f>
        <v/>
      </c>
      <c r="B342" s="28">
        <f>Inputs!$B$9*(IF(AND((A342-Inputs!$B$8)&gt;=0,(A342-Inputs!$B$8)&lt;=13),Inputs!$B$16/14,0)+IF(AND((A342-Inputs!$B$8)&gt;=14,(A342-Inputs!$B$8)&lt;=Inputs!$B$35-15),Inputs!$B$18/MAX(1,Inputs!$B$35-28),0)+IF(AND((A342-Inputs!$B$8)&gt;=Inputs!$B$35-14,(A342-Inputs!$B$8)&lt;=Inputs!$B$35-1,(A342-Inputs!$B$8)&gt;=14),Inputs!$B$17/14,0))</f>
        <v/>
      </c>
      <c r="C342" s="29">
        <f>B342*Inputs!$B$10</f>
        <v/>
      </c>
      <c r="D342" s="29">
        <f>SUMIFS(Outflows!$C$5:$C$64,Outflows!$A$5:$A$64,A342)</f>
        <v/>
      </c>
      <c r="E342" s="29">
        <f>IF(ROW()-4-Inputs!$B$24&gt;=1,INDEX($C$5:$C$764,ROW()-4-Inputs!$B$24),0)</f>
        <v/>
      </c>
      <c r="F342" s="29">
        <f>F341+C342</f>
        <v/>
      </c>
      <c r="G342" s="29">
        <f>IF(A342&gt;=Inputs!$B$32,$F$764,MIN(IF(Inputs!$B$28="",1E+15,Inputs!$B$28),(1-Inputs!$B$26)*IF(ROW()-4-Inputs!$B$27&gt;=1,INDEX($F$5:$F$764,ROW()-4-Inputs!$B$27),0)))</f>
        <v/>
      </c>
      <c r="H342" s="29">
        <f>G342-G341</f>
        <v/>
      </c>
      <c r="I342" s="29">
        <f>IF(A342=Inputs!$B$32,$F$764,0)</f>
        <v/>
      </c>
      <c r="J342" s="29">
        <f>CHOOSE(Inputs!$B$37,E342,H342,I342)</f>
        <v/>
      </c>
      <c r="K342" s="29">
        <f>K341+J342-D342</f>
        <v/>
      </c>
      <c r="L342" s="29">
        <f>L341+E342-D342</f>
        <v/>
      </c>
      <c r="M342" s="29">
        <f>M341+H342-D342</f>
        <v/>
      </c>
      <c r="N342" s="29">
        <f>N341+I342-D342</f>
        <v/>
      </c>
      <c r="O342" s="29">
        <f>IF(MONTH(A342)&lt;&gt;MONTH(A341),K342,MIN(O341,K342))</f>
        <v/>
      </c>
      <c r="P342" s="29">
        <f>IF(MONTH(A342)&lt;&gt;MONTH(A341),L342,MIN(P341,L342))</f>
        <v/>
      </c>
      <c r="Q342" s="29">
        <f>IF(MONTH(A342)&lt;&gt;MONTH(A341),M342,MIN(Q341,M342))</f>
        <v/>
      </c>
      <c r="R342" s="29">
        <f>IF(MONTH(A342)&lt;&gt;MONTH(A341),N342,MIN(R341,N342))</f>
        <v/>
      </c>
    </row>
    <row r="343">
      <c r="A343" s="27">
        <f>A342+1</f>
        <v/>
      </c>
      <c r="B343" s="28">
        <f>Inputs!$B$9*(IF(AND((A343-Inputs!$B$8)&gt;=0,(A343-Inputs!$B$8)&lt;=13),Inputs!$B$16/14,0)+IF(AND((A343-Inputs!$B$8)&gt;=14,(A343-Inputs!$B$8)&lt;=Inputs!$B$35-15),Inputs!$B$18/MAX(1,Inputs!$B$35-28),0)+IF(AND((A343-Inputs!$B$8)&gt;=Inputs!$B$35-14,(A343-Inputs!$B$8)&lt;=Inputs!$B$35-1,(A343-Inputs!$B$8)&gt;=14),Inputs!$B$17/14,0))</f>
        <v/>
      </c>
      <c r="C343" s="29">
        <f>B343*Inputs!$B$10</f>
        <v/>
      </c>
      <c r="D343" s="29">
        <f>SUMIFS(Outflows!$C$5:$C$64,Outflows!$A$5:$A$64,A343)</f>
        <v/>
      </c>
      <c r="E343" s="29">
        <f>IF(ROW()-4-Inputs!$B$24&gt;=1,INDEX($C$5:$C$764,ROW()-4-Inputs!$B$24),0)</f>
        <v/>
      </c>
      <c r="F343" s="29">
        <f>F342+C343</f>
        <v/>
      </c>
      <c r="G343" s="29">
        <f>IF(A343&gt;=Inputs!$B$32,$F$764,MIN(IF(Inputs!$B$28="",1E+15,Inputs!$B$28),(1-Inputs!$B$26)*IF(ROW()-4-Inputs!$B$27&gt;=1,INDEX($F$5:$F$764,ROW()-4-Inputs!$B$27),0)))</f>
        <v/>
      </c>
      <c r="H343" s="29">
        <f>G343-G342</f>
        <v/>
      </c>
      <c r="I343" s="29">
        <f>IF(A343=Inputs!$B$32,$F$764,0)</f>
        <v/>
      </c>
      <c r="J343" s="29">
        <f>CHOOSE(Inputs!$B$37,E343,H343,I343)</f>
        <v/>
      </c>
      <c r="K343" s="29">
        <f>K342+J343-D343</f>
        <v/>
      </c>
      <c r="L343" s="29">
        <f>L342+E343-D343</f>
        <v/>
      </c>
      <c r="M343" s="29">
        <f>M342+H343-D343</f>
        <v/>
      </c>
      <c r="N343" s="29">
        <f>N342+I343-D343</f>
        <v/>
      </c>
      <c r="O343" s="29">
        <f>IF(MONTH(A343)&lt;&gt;MONTH(A342),K343,MIN(O342,K343))</f>
        <v/>
      </c>
      <c r="P343" s="29">
        <f>IF(MONTH(A343)&lt;&gt;MONTH(A342),L343,MIN(P342,L343))</f>
        <v/>
      </c>
      <c r="Q343" s="29">
        <f>IF(MONTH(A343)&lt;&gt;MONTH(A342),M343,MIN(Q342,M343))</f>
        <v/>
      </c>
      <c r="R343" s="29">
        <f>IF(MONTH(A343)&lt;&gt;MONTH(A342),N343,MIN(R342,N343))</f>
        <v/>
      </c>
    </row>
    <row r="344">
      <c r="A344" s="27">
        <f>A343+1</f>
        <v/>
      </c>
      <c r="B344" s="28">
        <f>Inputs!$B$9*(IF(AND((A344-Inputs!$B$8)&gt;=0,(A344-Inputs!$B$8)&lt;=13),Inputs!$B$16/14,0)+IF(AND((A344-Inputs!$B$8)&gt;=14,(A344-Inputs!$B$8)&lt;=Inputs!$B$35-15),Inputs!$B$18/MAX(1,Inputs!$B$35-28),0)+IF(AND((A344-Inputs!$B$8)&gt;=Inputs!$B$35-14,(A344-Inputs!$B$8)&lt;=Inputs!$B$35-1,(A344-Inputs!$B$8)&gt;=14),Inputs!$B$17/14,0))</f>
        <v/>
      </c>
      <c r="C344" s="29">
        <f>B344*Inputs!$B$10</f>
        <v/>
      </c>
      <c r="D344" s="29">
        <f>SUMIFS(Outflows!$C$5:$C$64,Outflows!$A$5:$A$64,A344)</f>
        <v/>
      </c>
      <c r="E344" s="29">
        <f>IF(ROW()-4-Inputs!$B$24&gt;=1,INDEX($C$5:$C$764,ROW()-4-Inputs!$B$24),0)</f>
        <v/>
      </c>
      <c r="F344" s="29">
        <f>F343+C344</f>
        <v/>
      </c>
      <c r="G344" s="29">
        <f>IF(A344&gt;=Inputs!$B$32,$F$764,MIN(IF(Inputs!$B$28="",1E+15,Inputs!$B$28),(1-Inputs!$B$26)*IF(ROW()-4-Inputs!$B$27&gt;=1,INDEX($F$5:$F$764,ROW()-4-Inputs!$B$27),0)))</f>
        <v/>
      </c>
      <c r="H344" s="29">
        <f>G344-G343</f>
        <v/>
      </c>
      <c r="I344" s="29">
        <f>IF(A344=Inputs!$B$32,$F$764,0)</f>
        <v/>
      </c>
      <c r="J344" s="29">
        <f>CHOOSE(Inputs!$B$37,E344,H344,I344)</f>
        <v/>
      </c>
      <c r="K344" s="29">
        <f>K343+J344-D344</f>
        <v/>
      </c>
      <c r="L344" s="29">
        <f>L343+E344-D344</f>
        <v/>
      </c>
      <c r="M344" s="29">
        <f>M343+H344-D344</f>
        <v/>
      </c>
      <c r="N344" s="29">
        <f>N343+I344-D344</f>
        <v/>
      </c>
      <c r="O344" s="29">
        <f>IF(MONTH(A344)&lt;&gt;MONTH(A343),K344,MIN(O343,K344))</f>
        <v/>
      </c>
      <c r="P344" s="29">
        <f>IF(MONTH(A344)&lt;&gt;MONTH(A343),L344,MIN(P343,L344))</f>
        <v/>
      </c>
      <c r="Q344" s="29">
        <f>IF(MONTH(A344)&lt;&gt;MONTH(A343),M344,MIN(Q343,M344))</f>
        <v/>
      </c>
      <c r="R344" s="29">
        <f>IF(MONTH(A344)&lt;&gt;MONTH(A343),N344,MIN(R343,N344))</f>
        <v/>
      </c>
    </row>
    <row r="345">
      <c r="A345" s="27">
        <f>A344+1</f>
        <v/>
      </c>
      <c r="B345" s="28">
        <f>Inputs!$B$9*(IF(AND((A345-Inputs!$B$8)&gt;=0,(A345-Inputs!$B$8)&lt;=13),Inputs!$B$16/14,0)+IF(AND((A345-Inputs!$B$8)&gt;=14,(A345-Inputs!$B$8)&lt;=Inputs!$B$35-15),Inputs!$B$18/MAX(1,Inputs!$B$35-28),0)+IF(AND((A345-Inputs!$B$8)&gt;=Inputs!$B$35-14,(A345-Inputs!$B$8)&lt;=Inputs!$B$35-1,(A345-Inputs!$B$8)&gt;=14),Inputs!$B$17/14,0))</f>
        <v/>
      </c>
      <c r="C345" s="29">
        <f>B345*Inputs!$B$10</f>
        <v/>
      </c>
      <c r="D345" s="29">
        <f>SUMIFS(Outflows!$C$5:$C$64,Outflows!$A$5:$A$64,A345)</f>
        <v/>
      </c>
      <c r="E345" s="29">
        <f>IF(ROW()-4-Inputs!$B$24&gt;=1,INDEX($C$5:$C$764,ROW()-4-Inputs!$B$24),0)</f>
        <v/>
      </c>
      <c r="F345" s="29">
        <f>F344+C345</f>
        <v/>
      </c>
      <c r="G345" s="29">
        <f>IF(A345&gt;=Inputs!$B$32,$F$764,MIN(IF(Inputs!$B$28="",1E+15,Inputs!$B$28),(1-Inputs!$B$26)*IF(ROW()-4-Inputs!$B$27&gt;=1,INDEX($F$5:$F$764,ROW()-4-Inputs!$B$27),0)))</f>
        <v/>
      </c>
      <c r="H345" s="29">
        <f>G345-G344</f>
        <v/>
      </c>
      <c r="I345" s="29">
        <f>IF(A345=Inputs!$B$32,$F$764,0)</f>
        <v/>
      </c>
      <c r="J345" s="29">
        <f>CHOOSE(Inputs!$B$37,E345,H345,I345)</f>
        <v/>
      </c>
      <c r="K345" s="29">
        <f>K344+J345-D345</f>
        <v/>
      </c>
      <c r="L345" s="29">
        <f>L344+E345-D345</f>
        <v/>
      </c>
      <c r="M345" s="29">
        <f>M344+H345-D345</f>
        <v/>
      </c>
      <c r="N345" s="29">
        <f>N344+I345-D345</f>
        <v/>
      </c>
      <c r="O345" s="29">
        <f>IF(MONTH(A345)&lt;&gt;MONTH(A344),K345,MIN(O344,K345))</f>
        <v/>
      </c>
      <c r="P345" s="29">
        <f>IF(MONTH(A345)&lt;&gt;MONTH(A344),L345,MIN(P344,L345))</f>
        <v/>
      </c>
      <c r="Q345" s="29">
        <f>IF(MONTH(A345)&lt;&gt;MONTH(A344),M345,MIN(Q344,M345))</f>
        <v/>
      </c>
      <c r="R345" s="29">
        <f>IF(MONTH(A345)&lt;&gt;MONTH(A344),N345,MIN(R344,N345))</f>
        <v/>
      </c>
    </row>
    <row r="346">
      <c r="A346" s="27">
        <f>A345+1</f>
        <v/>
      </c>
      <c r="B346" s="28">
        <f>Inputs!$B$9*(IF(AND((A346-Inputs!$B$8)&gt;=0,(A346-Inputs!$B$8)&lt;=13),Inputs!$B$16/14,0)+IF(AND((A346-Inputs!$B$8)&gt;=14,(A346-Inputs!$B$8)&lt;=Inputs!$B$35-15),Inputs!$B$18/MAX(1,Inputs!$B$35-28),0)+IF(AND((A346-Inputs!$B$8)&gt;=Inputs!$B$35-14,(A346-Inputs!$B$8)&lt;=Inputs!$B$35-1,(A346-Inputs!$B$8)&gt;=14),Inputs!$B$17/14,0))</f>
        <v/>
      </c>
      <c r="C346" s="29">
        <f>B346*Inputs!$B$10</f>
        <v/>
      </c>
      <c r="D346" s="29">
        <f>SUMIFS(Outflows!$C$5:$C$64,Outflows!$A$5:$A$64,A346)</f>
        <v/>
      </c>
      <c r="E346" s="29">
        <f>IF(ROW()-4-Inputs!$B$24&gt;=1,INDEX($C$5:$C$764,ROW()-4-Inputs!$B$24),0)</f>
        <v/>
      </c>
      <c r="F346" s="29">
        <f>F345+C346</f>
        <v/>
      </c>
      <c r="G346" s="29">
        <f>IF(A346&gt;=Inputs!$B$32,$F$764,MIN(IF(Inputs!$B$28="",1E+15,Inputs!$B$28),(1-Inputs!$B$26)*IF(ROW()-4-Inputs!$B$27&gt;=1,INDEX($F$5:$F$764,ROW()-4-Inputs!$B$27),0)))</f>
        <v/>
      </c>
      <c r="H346" s="29">
        <f>G346-G345</f>
        <v/>
      </c>
      <c r="I346" s="29">
        <f>IF(A346=Inputs!$B$32,$F$764,0)</f>
        <v/>
      </c>
      <c r="J346" s="29">
        <f>CHOOSE(Inputs!$B$37,E346,H346,I346)</f>
        <v/>
      </c>
      <c r="K346" s="29">
        <f>K345+J346-D346</f>
        <v/>
      </c>
      <c r="L346" s="29">
        <f>L345+E346-D346</f>
        <v/>
      </c>
      <c r="M346" s="29">
        <f>M345+H346-D346</f>
        <v/>
      </c>
      <c r="N346" s="29">
        <f>N345+I346-D346</f>
        <v/>
      </c>
      <c r="O346" s="29">
        <f>IF(MONTH(A346)&lt;&gt;MONTH(A345),K346,MIN(O345,K346))</f>
        <v/>
      </c>
      <c r="P346" s="29">
        <f>IF(MONTH(A346)&lt;&gt;MONTH(A345),L346,MIN(P345,L346))</f>
        <v/>
      </c>
      <c r="Q346" s="29">
        <f>IF(MONTH(A346)&lt;&gt;MONTH(A345),M346,MIN(Q345,M346))</f>
        <v/>
      </c>
      <c r="R346" s="29">
        <f>IF(MONTH(A346)&lt;&gt;MONTH(A345),N346,MIN(R345,N346))</f>
        <v/>
      </c>
    </row>
    <row r="347">
      <c r="A347" s="27">
        <f>A346+1</f>
        <v/>
      </c>
      <c r="B347" s="28">
        <f>Inputs!$B$9*(IF(AND((A347-Inputs!$B$8)&gt;=0,(A347-Inputs!$B$8)&lt;=13),Inputs!$B$16/14,0)+IF(AND((A347-Inputs!$B$8)&gt;=14,(A347-Inputs!$B$8)&lt;=Inputs!$B$35-15),Inputs!$B$18/MAX(1,Inputs!$B$35-28),0)+IF(AND((A347-Inputs!$B$8)&gt;=Inputs!$B$35-14,(A347-Inputs!$B$8)&lt;=Inputs!$B$35-1,(A347-Inputs!$B$8)&gt;=14),Inputs!$B$17/14,0))</f>
        <v/>
      </c>
      <c r="C347" s="29">
        <f>B347*Inputs!$B$10</f>
        <v/>
      </c>
      <c r="D347" s="29">
        <f>SUMIFS(Outflows!$C$5:$C$64,Outflows!$A$5:$A$64,A347)</f>
        <v/>
      </c>
      <c r="E347" s="29">
        <f>IF(ROW()-4-Inputs!$B$24&gt;=1,INDEX($C$5:$C$764,ROW()-4-Inputs!$B$24),0)</f>
        <v/>
      </c>
      <c r="F347" s="29">
        <f>F346+C347</f>
        <v/>
      </c>
      <c r="G347" s="29">
        <f>IF(A347&gt;=Inputs!$B$32,$F$764,MIN(IF(Inputs!$B$28="",1E+15,Inputs!$B$28),(1-Inputs!$B$26)*IF(ROW()-4-Inputs!$B$27&gt;=1,INDEX($F$5:$F$764,ROW()-4-Inputs!$B$27),0)))</f>
        <v/>
      </c>
      <c r="H347" s="29">
        <f>G347-G346</f>
        <v/>
      </c>
      <c r="I347" s="29">
        <f>IF(A347=Inputs!$B$32,$F$764,0)</f>
        <v/>
      </c>
      <c r="J347" s="29">
        <f>CHOOSE(Inputs!$B$37,E347,H347,I347)</f>
        <v/>
      </c>
      <c r="K347" s="29">
        <f>K346+J347-D347</f>
        <v/>
      </c>
      <c r="L347" s="29">
        <f>L346+E347-D347</f>
        <v/>
      </c>
      <c r="M347" s="29">
        <f>M346+H347-D347</f>
        <v/>
      </c>
      <c r="N347" s="29">
        <f>N346+I347-D347</f>
        <v/>
      </c>
      <c r="O347" s="29">
        <f>IF(MONTH(A347)&lt;&gt;MONTH(A346),K347,MIN(O346,K347))</f>
        <v/>
      </c>
      <c r="P347" s="29">
        <f>IF(MONTH(A347)&lt;&gt;MONTH(A346),L347,MIN(P346,L347))</f>
        <v/>
      </c>
      <c r="Q347" s="29">
        <f>IF(MONTH(A347)&lt;&gt;MONTH(A346),M347,MIN(Q346,M347))</f>
        <v/>
      </c>
      <c r="R347" s="29">
        <f>IF(MONTH(A347)&lt;&gt;MONTH(A346),N347,MIN(R346,N347))</f>
        <v/>
      </c>
    </row>
    <row r="348">
      <c r="A348" s="27">
        <f>A347+1</f>
        <v/>
      </c>
      <c r="B348" s="28">
        <f>Inputs!$B$9*(IF(AND((A348-Inputs!$B$8)&gt;=0,(A348-Inputs!$B$8)&lt;=13),Inputs!$B$16/14,0)+IF(AND((A348-Inputs!$B$8)&gt;=14,(A348-Inputs!$B$8)&lt;=Inputs!$B$35-15),Inputs!$B$18/MAX(1,Inputs!$B$35-28),0)+IF(AND((A348-Inputs!$B$8)&gt;=Inputs!$B$35-14,(A348-Inputs!$B$8)&lt;=Inputs!$B$35-1,(A348-Inputs!$B$8)&gt;=14),Inputs!$B$17/14,0))</f>
        <v/>
      </c>
      <c r="C348" s="29">
        <f>B348*Inputs!$B$10</f>
        <v/>
      </c>
      <c r="D348" s="29">
        <f>SUMIFS(Outflows!$C$5:$C$64,Outflows!$A$5:$A$64,A348)</f>
        <v/>
      </c>
      <c r="E348" s="29">
        <f>IF(ROW()-4-Inputs!$B$24&gt;=1,INDEX($C$5:$C$764,ROW()-4-Inputs!$B$24),0)</f>
        <v/>
      </c>
      <c r="F348" s="29">
        <f>F347+C348</f>
        <v/>
      </c>
      <c r="G348" s="29">
        <f>IF(A348&gt;=Inputs!$B$32,$F$764,MIN(IF(Inputs!$B$28="",1E+15,Inputs!$B$28),(1-Inputs!$B$26)*IF(ROW()-4-Inputs!$B$27&gt;=1,INDEX($F$5:$F$764,ROW()-4-Inputs!$B$27),0)))</f>
        <v/>
      </c>
      <c r="H348" s="29">
        <f>G348-G347</f>
        <v/>
      </c>
      <c r="I348" s="29">
        <f>IF(A348=Inputs!$B$32,$F$764,0)</f>
        <v/>
      </c>
      <c r="J348" s="29">
        <f>CHOOSE(Inputs!$B$37,E348,H348,I348)</f>
        <v/>
      </c>
      <c r="K348" s="29">
        <f>K347+J348-D348</f>
        <v/>
      </c>
      <c r="L348" s="29">
        <f>L347+E348-D348</f>
        <v/>
      </c>
      <c r="M348" s="29">
        <f>M347+H348-D348</f>
        <v/>
      </c>
      <c r="N348" s="29">
        <f>N347+I348-D348</f>
        <v/>
      </c>
      <c r="O348" s="29">
        <f>IF(MONTH(A348)&lt;&gt;MONTH(A347),K348,MIN(O347,K348))</f>
        <v/>
      </c>
      <c r="P348" s="29">
        <f>IF(MONTH(A348)&lt;&gt;MONTH(A347),L348,MIN(P347,L348))</f>
        <v/>
      </c>
      <c r="Q348" s="29">
        <f>IF(MONTH(A348)&lt;&gt;MONTH(A347),M348,MIN(Q347,M348))</f>
        <v/>
      </c>
      <c r="R348" s="29">
        <f>IF(MONTH(A348)&lt;&gt;MONTH(A347),N348,MIN(R347,N348))</f>
        <v/>
      </c>
    </row>
    <row r="349">
      <c r="A349" s="27">
        <f>A348+1</f>
        <v/>
      </c>
      <c r="B349" s="28">
        <f>Inputs!$B$9*(IF(AND((A349-Inputs!$B$8)&gt;=0,(A349-Inputs!$B$8)&lt;=13),Inputs!$B$16/14,0)+IF(AND((A349-Inputs!$B$8)&gt;=14,(A349-Inputs!$B$8)&lt;=Inputs!$B$35-15),Inputs!$B$18/MAX(1,Inputs!$B$35-28),0)+IF(AND((A349-Inputs!$B$8)&gt;=Inputs!$B$35-14,(A349-Inputs!$B$8)&lt;=Inputs!$B$35-1,(A349-Inputs!$B$8)&gt;=14),Inputs!$B$17/14,0))</f>
        <v/>
      </c>
      <c r="C349" s="29">
        <f>B349*Inputs!$B$10</f>
        <v/>
      </c>
      <c r="D349" s="29">
        <f>SUMIFS(Outflows!$C$5:$C$64,Outflows!$A$5:$A$64,A349)</f>
        <v/>
      </c>
      <c r="E349" s="29">
        <f>IF(ROW()-4-Inputs!$B$24&gt;=1,INDEX($C$5:$C$764,ROW()-4-Inputs!$B$24),0)</f>
        <v/>
      </c>
      <c r="F349" s="29">
        <f>F348+C349</f>
        <v/>
      </c>
      <c r="G349" s="29">
        <f>IF(A349&gt;=Inputs!$B$32,$F$764,MIN(IF(Inputs!$B$28="",1E+15,Inputs!$B$28),(1-Inputs!$B$26)*IF(ROW()-4-Inputs!$B$27&gt;=1,INDEX($F$5:$F$764,ROW()-4-Inputs!$B$27),0)))</f>
        <v/>
      </c>
      <c r="H349" s="29">
        <f>G349-G348</f>
        <v/>
      </c>
      <c r="I349" s="29">
        <f>IF(A349=Inputs!$B$32,$F$764,0)</f>
        <v/>
      </c>
      <c r="J349" s="29">
        <f>CHOOSE(Inputs!$B$37,E349,H349,I349)</f>
        <v/>
      </c>
      <c r="K349" s="29">
        <f>K348+J349-D349</f>
        <v/>
      </c>
      <c r="L349" s="29">
        <f>L348+E349-D349</f>
        <v/>
      </c>
      <c r="M349" s="29">
        <f>M348+H349-D349</f>
        <v/>
      </c>
      <c r="N349" s="29">
        <f>N348+I349-D349</f>
        <v/>
      </c>
      <c r="O349" s="29">
        <f>IF(MONTH(A349)&lt;&gt;MONTH(A348),K349,MIN(O348,K349))</f>
        <v/>
      </c>
      <c r="P349" s="29">
        <f>IF(MONTH(A349)&lt;&gt;MONTH(A348),L349,MIN(P348,L349))</f>
        <v/>
      </c>
      <c r="Q349" s="29">
        <f>IF(MONTH(A349)&lt;&gt;MONTH(A348),M349,MIN(Q348,M349))</f>
        <v/>
      </c>
      <c r="R349" s="29">
        <f>IF(MONTH(A349)&lt;&gt;MONTH(A348),N349,MIN(R348,N349))</f>
        <v/>
      </c>
    </row>
    <row r="350">
      <c r="A350" s="27">
        <f>A349+1</f>
        <v/>
      </c>
      <c r="B350" s="28">
        <f>Inputs!$B$9*(IF(AND((A350-Inputs!$B$8)&gt;=0,(A350-Inputs!$B$8)&lt;=13),Inputs!$B$16/14,0)+IF(AND((A350-Inputs!$B$8)&gt;=14,(A350-Inputs!$B$8)&lt;=Inputs!$B$35-15),Inputs!$B$18/MAX(1,Inputs!$B$35-28),0)+IF(AND((A350-Inputs!$B$8)&gt;=Inputs!$B$35-14,(A350-Inputs!$B$8)&lt;=Inputs!$B$35-1,(A350-Inputs!$B$8)&gt;=14),Inputs!$B$17/14,0))</f>
        <v/>
      </c>
      <c r="C350" s="29">
        <f>B350*Inputs!$B$10</f>
        <v/>
      </c>
      <c r="D350" s="29">
        <f>SUMIFS(Outflows!$C$5:$C$64,Outflows!$A$5:$A$64,A350)</f>
        <v/>
      </c>
      <c r="E350" s="29">
        <f>IF(ROW()-4-Inputs!$B$24&gt;=1,INDEX($C$5:$C$764,ROW()-4-Inputs!$B$24),0)</f>
        <v/>
      </c>
      <c r="F350" s="29">
        <f>F349+C350</f>
        <v/>
      </c>
      <c r="G350" s="29">
        <f>IF(A350&gt;=Inputs!$B$32,$F$764,MIN(IF(Inputs!$B$28="",1E+15,Inputs!$B$28),(1-Inputs!$B$26)*IF(ROW()-4-Inputs!$B$27&gt;=1,INDEX($F$5:$F$764,ROW()-4-Inputs!$B$27),0)))</f>
        <v/>
      </c>
      <c r="H350" s="29">
        <f>G350-G349</f>
        <v/>
      </c>
      <c r="I350" s="29">
        <f>IF(A350=Inputs!$B$32,$F$764,0)</f>
        <v/>
      </c>
      <c r="J350" s="29">
        <f>CHOOSE(Inputs!$B$37,E350,H350,I350)</f>
        <v/>
      </c>
      <c r="K350" s="29">
        <f>K349+J350-D350</f>
        <v/>
      </c>
      <c r="L350" s="29">
        <f>L349+E350-D350</f>
        <v/>
      </c>
      <c r="M350" s="29">
        <f>M349+H350-D350</f>
        <v/>
      </c>
      <c r="N350" s="29">
        <f>N349+I350-D350</f>
        <v/>
      </c>
      <c r="O350" s="29">
        <f>IF(MONTH(A350)&lt;&gt;MONTH(A349),K350,MIN(O349,K350))</f>
        <v/>
      </c>
      <c r="P350" s="29">
        <f>IF(MONTH(A350)&lt;&gt;MONTH(A349),L350,MIN(P349,L350))</f>
        <v/>
      </c>
      <c r="Q350" s="29">
        <f>IF(MONTH(A350)&lt;&gt;MONTH(A349),M350,MIN(Q349,M350))</f>
        <v/>
      </c>
      <c r="R350" s="29">
        <f>IF(MONTH(A350)&lt;&gt;MONTH(A349),N350,MIN(R349,N350))</f>
        <v/>
      </c>
    </row>
    <row r="351">
      <c r="A351" s="27">
        <f>A350+1</f>
        <v/>
      </c>
      <c r="B351" s="28">
        <f>Inputs!$B$9*(IF(AND((A351-Inputs!$B$8)&gt;=0,(A351-Inputs!$B$8)&lt;=13),Inputs!$B$16/14,0)+IF(AND((A351-Inputs!$B$8)&gt;=14,(A351-Inputs!$B$8)&lt;=Inputs!$B$35-15),Inputs!$B$18/MAX(1,Inputs!$B$35-28),0)+IF(AND((A351-Inputs!$B$8)&gt;=Inputs!$B$35-14,(A351-Inputs!$B$8)&lt;=Inputs!$B$35-1,(A351-Inputs!$B$8)&gt;=14),Inputs!$B$17/14,0))</f>
        <v/>
      </c>
      <c r="C351" s="29">
        <f>B351*Inputs!$B$10</f>
        <v/>
      </c>
      <c r="D351" s="29">
        <f>SUMIFS(Outflows!$C$5:$C$64,Outflows!$A$5:$A$64,A351)</f>
        <v/>
      </c>
      <c r="E351" s="29">
        <f>IF(ROW()-4-Inputs!$B$24&gt;=1,INDEX($C$5:$C$764,ROW()-4-Inputs!$B$24),0)</f>
        <v/>
      </c>
      <c r="F351" s="29">
        <f>F350+C351</f>
        <v/>
      </c>
      <c r="G351" s="29">
        <f>IF(A351&gt;=Inputs!$B$32,$F$764,MIN(IF(Inputs!$B$28="",1E+15,Inputs!$B$28),(1-Inputs!$B$26)*IF(ROW()-4-Inputs!$B$27&gt;=1,INDEX($F$5:$F$764,ROW()-4-Inputs!$B$27),0)))</f>
        <v/>
      </c>
      <c r="H351" s="29">
        <f>G351-G350</f>
        <v/>
      </c>
      <c r="I351" s="29">
        <f>IF(A351=Inputs!$B$32,$F$764,0)</f>
        <v/>
      </c>
      <c r="J351" s="29">
        <f>CHOOSE(Inputs!$B$37,E351,H351,I351)</f>
        <v/>
      </c>
      <c r="K351" s="29">
        <f>K350+J351-D351</f>
        <v/>
      </c>
      <c r="L351" s="29">
        <f>L350+E351-D351</f>
        <v/>
      </c>
      <c r="M351" s="29">
        <f>M350+H351-D351</f>
        <v/>
      </c>
      <c r="N351" s="29">
        <f>N350+I351-D351</f>
        <v/>
      </c>
      <c r="O351" s="29">
        <f>IF(MONTH(A351)&lt;&gt;MONTH(A350),K351,MIN(O350,K351))</f>
        <v/>
      </c>
      <c r="P351" s="29">
        <f>IF(MONTH(A351)&lt;&gt;MONTH(A350),L351,MIN(P350,L351))</f>
        <v/>
      </c>
      <c r="Q351" s="29">
        <f>IF(MONTH(A351)&lt;&gt;MONTH(A350),M351,MIN(Q350,M351))</f>
        <v/>
      </c>
      <c r="R351" s="29">
        <f>IF(MONTH(A351)&lt;&gt;MONTH(A350),N351,MIN(R350,N351))</f>
        <v/>
      </c>
    </row>
    <row r="352">
      <c r="A352" s="27">
        <f>A351+1</f>
        <v/>
      </c>
      <c r="B352" s="28">
        <f>Inputs!$B$9*(IF(AND((A352-Inputs!$B$8)&gt;=0,(A352-Inputs!$B$8)&lt;=13),Inputs!$B$16/14,0)+IF(AND((A352-Inputs!$B$8)&gt;=14,(A352-Inputs!$B$8)&lt;=Inputs!$B$35-15),Inputs!$B$18/MAX(1,Inputs!$B$35-28),0)+IF(AND((A352-Inputs!$B$8)&gt;=Inputs!$B$35-14,(A352-Inputs!$B$8)&lt;=Inputs!$B$35-1,(A352-Inputs!$B$8)&gt;=14),Inputs!$B$17/14,0))</f>
        <v/>
      </c>
      <c r="C352" s="29">
        <f>B352*Inputs!$B$10</f>
        <v/>
      </c>
      <c r="D352" s="29">
        <f>SUMIFS(Outflows!$C$5:$C$64,Outflows!$A$5:$A$64,A352)</f>
        <v/>
      </c>
      <c r="E352" s="29">
        <f>IF(ROW()-4-Inputs!$B$24&gt;=1,INDEX($C$5:$C$764,ROW()-4-Inputs!$B$24),0)</f>
        <v/>
      </c>
      <c r="F352" s="29">
        <f>F351+C352</f>
        <v/>
      </c>
      <c r="G352" s="29">
        <f>IF(A352&gt;=Inputs!$B$32,$F$764,MIN(IF(Inputs!$B$28="",1E+15,Inputs!$B$28),(1-Inputs!$B$26)*IF(ROW()-4-Inputs!$B$27&gt;=1,INDEX($F$5:$F$764,ROW()-4-Inputs!$B$27),0)))</f>
        <v/>
      </c>
      <c r="H352" s="29">
        <f>G352-G351</f>
        <v/>
      </c>
      <c r="I352" s="29">
        <f>IF(A352=Inputs!$B$32,$F$764,0)</f>
        <v/>
      </c>
      <c r="J352" s="29">
        <f>CHOOSE(Inputs!$B$37,E352,H352,I352)</f>
        <v/>
      </c>
      <c r="K352" s="29">
        <f>K351+J352-D352</f>
        <v/>
      </c>
      <c r="L352" s="29">
        <f>L351+E352-D352</f>
        <v/>
      </c>
      <c r="M352" s="29">
        <f>M351+H352-D352</f>
        <v/>
      </c>
      <c r="N352" s="29">
        <f>N351+I352-D352</f>
        <v/>
      </c>
      <c r="O352" s="29">
        <f>IF(MONTH(A352)&lt;&gt;MONTH(A351),K352,MIN(O351,K352))</f>
        <v/>
      </c>
      <c r="P352" s="29">
        <f>IF(MONTH(A352)&lt;&gt;MONTH(A351),L352,MIN(P351,L352))</f>
        <v/>
      </c>
      <c r="Q352" s="29">
        <f>IF(MONTH(A352)&lt;&gt;MONTH(A351),M352,MIN(Q351,M352))</f>
        <v/>
      </c>
      <c r="R352" s="29">
        <f>IF(MONTH(A352)&lt;&gt;MONTH(A351),N352,MIN(R351,N352))</f>
        <v/>
      </c>
    </row>
    <row r="353">
      <c r="A353" s="27">
        <f>A352+1</f>
        <v/>
      </c>
      <c r="B353" s="28">
        <f>Inputs!$B$9*(IF(AND((A353-Inputs!$B$8)&gt;=0,(A353-Inputs!$B$8)&lt;=13),Inputs!$B$16/14,0)+IF(AND((A353-Inputs!$B$8)&gt;=14,(A353-Inputs!$B$8)&lt;=Inputs!$B$35-15),Inputs!$B$18/MAX(1,Inputs!$B$35-28),0)+IF(AND((A353-Inputs!$B$8)&gt;=Inputs!$B$35-14,(A353-Inputs!$B$8)&lt;=Inputs!$B$35-1,(A353-Inputs!$B$8)&gt;=14),Inputs!$B$17/14,0))</f>
        <v/>
      </c>
      <c r="C353" s="29">
        <f>B353*Inputs!$B$10</f>
        <v/>
      </c>
      <c r="D353" s="29">
        <f>SUMIFS(Outflows!$C$5:$C$64,Outflows!$A$5:$A$64,A353)</f>
        <v/>
      </c>
      <c r="E353" s="29">
        <f>IF(ROW()-4-Inputs!$B$24&gt;=1,INDEX($C$5:$C$764,ROW()-4-Inputs!$B$24),0)</f>
        <v/>
      </c>
      <c r="F353" s="29">
        <f>F352+C353</f>
        <v/>
      </c>
      <c r="G353" s="29">
        <f>IF(A353&gt;=Inputs!$B$32,$F$764,MIN(IF(Inputs!$B$28="",1E+15,Inputs!$B$28),(1-Inputs!$B$26)*IF(ROW()-4-Inputs!$B$27&gt;=1,INDEX($F$5:$F$764,ROW()-4-Inputs!$B$27),0)))</f>
        <v/>
      </c>
      <c r="H353" s="29">
        <f>G353-G352</f>
        <v/>
      </c>
      <c r="I353" s="29">
        <f>IF(A353=Inputs!$B$32,$F$764,0)</f>
        <v/>
      </c>
      <c r="J353" s="29">
        <f>CHOOSE(Inputs!$B$37,E353,H353,I353)</f>
        <v/>
      </c>
      <c r="K353" s="29">
        <f>K352+J353-D353</f>
        <v/>
      </c>
      <c r="L353" s="29">
        <f>L352+E353-D353</f>
        <v/>
      </c>
      <c r="M353" s="29">
        <f>M352+H353-D353</f>
        <v/>
      </c>
      <c r="N353" s="29">
        <f>N352+I353-D353</f>
        <v/>
      </c>
      <c r="O353" s="29">
        <f>IF(MONTH(A353)&lt;&gt;MONTH(A352),K353,MIN(O352,K353))</f>
        <v/>
      </c>
      <c r="P353" s="29">
        <f>IF(MONTH(A353)&lt;&gt;MONTH(A352),L353,MIN(P352,L353))</f>
        <v/>
      </c>
      <c r="Q353" s="29">
        <f>IF(MONTH(A353)&lt;&gt;MONTH(A352),M353,MIN(Q352,M353))</f>
        <v/>
      </c>
      <c r="R353" s="29">
        <f>IF(MONTH(A353)&lt;&gt;MONTH(A352),N353,MIN(R352,N353))</f>
        <v/>
      </c>
    </row>
    <row r="354">
      <c r="A354" s="27">
        <f>A353+1</f>
        <v/>
      </c>
      <c r="B354" s="28">
        <f>Inputs!$B$9*(IF(AND((A354-Inputs!$B$8)&gt;=0,(A354-Inputs!$B$8)&lt;=13),Inputs!$B$16/14,0)+IF(AND((A354-Inputs!$B$8)&gt;=14,(A354-Inputs!$B$8)&lt;=Inputs!$B$35-15),Inputs!$B$18/MAX(1,Inputs!$B$35-28),0)+IF(AND((A354-Inputs!$B$8)&gt;=Inputs!$B$35-14,(A354-Inputs!$B$8)&lt;=Inputs!$B$35-1,(A354-Inputs!$B$8)&gt;=14),Inputs!$B$17/14,0))</f>
        <v/>
      </c>
      <c r="C354" s="29">
        <f>B354*Inputs!$B$10</f>
        <v/>
      </c>
      <c r="D354" s="29">
        <f>SUMIFS(Outflows!$C$5:$C$64,Outflows!$A$5:$A$64,A354)</f>
        <v/>
      </c>
      <c r="E354" s="29">
        <f>IF(ROW()-4-Inputs!$B$24&gt;=1,INDEX($C$5:$C$764,ROW()-4-Inputs!$B$24),0)</f>
        <v/>
      </c>
      <c r="F354" s="29">
        <f>F353+C354</f>
        <v/>
      </c>
      <c r="G354" s="29">
        <f>IF(A354&gt;=Inputs!$B$32,$F$764,MIN(IF(Inputs!$B$28="",1E+15,Inputs!$B$28),(1-Inputs!$B$26)*IF(ROW()-4-Inputs!$B$27&gt;=1,INDEX($F$5:$F$764,ROW()-4-Inputs!$B$27),0)))</f>
        <v/>
      </c>
      <c r="H354" s="29">
        <f>G354-G353</f>
        <v/>
      </c>
      <c r="I354" s="29">
        <f>IF(A354=Inputs!$B$32,$F$764,0)</f>
        <v/>
      </c>
      <c r="J354" s="29">
        <f>CHOOSE(Inputs!$B$37,E354,H354,I354)</f>
        <v/>
      </c>
      <c r="K354" s="29">
        <f>K353+J354-D354</f>
        <v/>
      </c>
      <c r="L354" s="29">
        <f>L353+E354-D354</f>
        <v/>
      </c>
      <c r="M354" s="29">
        <f>M353+H354-D354</f>
        <v/>
      </c>
      <c r="N354" s="29">
        <f>N353+I354-D354</f>
        <v/>
      </c>
      <c r="O354" s="29">
        <f>IF(MONTH(A354)&lt;&gt;MONTH(A353),K354,MIN(O353,K354))</f>
        <v/>
      </c>
      <c r="P354" s="29">
        <f>IF(MONTH(A354)&lt;&gt;MONTH(A353),L354,MIN(P353,L354))</f>
        <v/>
      </c>
      <c r="Q354" s="29">
        <f>IF(MONTH(A354)&lt;&gt;MONTH(A353),M354,MIN(Q353,M354))</f>
        <v/>
      </c>
      <c r="R354" s="29">
        <f>IF(MONTH(A354)&lt;&gt;MONTH(A353),N354,MIN(R353,N354))</f>
        <v/>
      </c>
    </row>
    <row r="355">
      <c r="A355" s="27">
        <f>A354+1</f>
        <v/>
      </c>
      <c r="B355" s="28">
        <f>Inputs!$B$9*(IF(AND((A355-Inputs!$B$8)&gt;=0,(A355-Inputs!$B$8)&lt;=13),Inputs!$B$16/14,0)+IF(AND((A355-Inputs!$B$8)&gt;=14,(A355-Inputs!$B$8)&lt;=Inputs!$B$35-15),Inputs!$B$18/MAX(1,Inputs!$B$35-28),0)+IF(AND((A355-Inputs!$B$8)&gt;=Inputs!$B$35-14,(A355-Inputs!$B$8)&lt;=Inputs!$B$35-1,(A355-Inputs!$B$8)&gt;=14),Inputs!$B$17/14,0))</f>
        <v/>
      </c>
      <c r="C355" s="29">
        <f>B355*Inputs!$B$10</f>
        <v/>
      </c>
      <c r="D355" s="29">
        <f>SUMIFS(Outflows!$C$5:$C$64,Outflows!$A$5:$A$64,A355)</f>
        <v/>
      </c>
      <c r="E355" s="29">
        <f>IF(ROW()-4-Inputs!$B$24&gt;=1,INDEX($C$5:$C$764,ROW()-4-Inputs!$B$24),0)</f>
        <v/>
      </c>
      <c r="F355" s="29">
        <f>F354+C355</f>
        <v/>
      </c>
      <c r="G355" s="29">
        <f>IF(A355&gt;=Inputs!$B$32,$F$764,MIN(IF(Inputs!$B$28="",1E+15,Inputs!$B$28),(1-Inputs!$B$26)*IF(ROW()-4-Inputs!$B$27&gt;=1,INDEX($F$5:$F$764,ROW()-4-Inputs!$B$27),0)))</f>
        <v/>
      </c>
      <c r="H355" s="29">
        <f>G355-G354</f>
        <v/>
      </c>
      <c r="I355" s="29">
        <f>IF(A355=Inputs!$B$32,$F$764,0)</f>
        <v/>
      </c>
      <c r="J355" s="29">
        <f>CHOOSE(Inputs!$B$37,E355,H355,I355)</f>
        <v/>
      </c>
      <c r="K355" s="29">
        <f>K354+J355-D355</f>
        <v/>
      </c>
      <c r="L355" s="29">
        <f>L354+E355-D355</f>
        <v/>
      </c>
      <c r="M355" s="29">
        <f>M354+H355-D355</f>
        <v/>
      </c>
      <c r="N355" s="29">
        <f>N354+I355-D355</f>
        <v/>
      </c>
      <c r="O355" s="29">
        <f>IF(MONTH(A355)&lt;&gt;MONTH(A354),K355,MIN(O354,K355))</f>
        <v/>
      </c>
      <c r="P355" s="29">
        <f>IF(MONTH(A355)&lt;&gt;MONTH(A354),L355,MIN(P354,L355))</f>
        <v/>
      </c>
      <c r="Q355" s="29">
        <f>IF(MONTH(A355)&lt;&gt;MONTH(A354),M355,MIN(Q354,M355))</f>
        <v/>
      </c>
      <c r="R355" s="29">
        <f>IF(MONTH(A355)&lt;&gt;MONTH(A354),N355,MIN(R354,N355))</f>
        <v/>
      </c>
    </row>
    <row r="356">
      <c r="A356" s="27">
        <f>A355+1</f>
        <v/>
      </c>
      <c r="B356" s="28">
        <f>Inputs!$B$9*(IF(AND((A356-Inputs!$B$8)&gt;=0,(A356-Inputs!$B$8)&lt;=13),Inputs!$B$16/14,0)+IF(AND((A356-Inputs!$B$8)&gt;=14,(A356-Inputs!$B$8)&lt;=Inputs!$B$35-15),Inputs!$B$18/MAX(1,Inputs!$B$35-28),0)+IF(AND((A356-Inputs!$B$8)&gt;=Inputs!$B$35-14,(A356-Inputs!$B$8)&lt;=Inputs!$B$35-1,(A356-Inputs!$B$8)&gt;=14),Inputs!$B$17/14,0))</f>
        <v/>
      </c>
      <c r="C356" s="29">
        <f>B356*Inputs!$B$10</f>
        <v/>
      </c>
      <c r="D356" s="29">
        <f>SUMIFS(Outflows!$C$5:$C$64,Outflows!$A$5:$A$64,A356)</f>
        <v/>
      </c>
      <c r="E356" s="29">
        <f>IF(ROW()-4-Inputs!$B$24&gt;=1,INDEX($C$5:$C$764,ROW()-4-Inputs!$B$24),0)</f>
        <v/>
      </c>
      <c r="F356" s="29">
        <f>F355+C356</f>
        <v/>
      </c>
      <c r="G356" s="29">
        <f>IF(A356&gt;=Inputs!$B$32,$F$764,MIN(IF(Inputs!$B$28="",1E+15,Inputs!$B$28),(1-Inputs!$B$26)*IF(ROW()-4-Inputs!$B$27&gt;=1,INDEX($F$5:$F$764,ROW()-4-Inputs!$B$27),0)))</f>
        <v/>
      </c>
      <c r="H356" s="29">
        <f>G356-G355</f>
        <v/>
      </c>
      <c r="I356" s="29">
        <f>IF(A356=Inputs!$B$32,$F$764,0)</f>
        <v/>
      </c>
      <c r="J356" s="29">
        <f>CHOOSE(Inputs!$B$37,E356,H356,I356)</f>
        <v/>
      </c>
      <c r="K356" s="29">
        <f>K355+J356-D356</f>
        <v/>
      </c>
      <c r="L356" s="29">
        <f>L355+E356-D356</f>
        <v/>
      </c>
      <c r="M356" s="29">
        <f>M355+H356-D356</f>
        <v/>
      </c>
      <c r="N356" s="29">
        <f>N355+I356-D356</f>
        <v/>
      </c>
      <c r="O356" s="29">
        <f>IF(MONTH(A356)&lt;&gt;MONTH(A355),K356,MIN(O355,K356))</f>
        <v/>
      </c>
      <c r="P356" s="29">
        <f>IF(MONTH(A356)&lt;&gt;MONTH(A355),L356,MIN(P355,L356))</f>
        <v/>
      </c>
      <c r="Q356" s="29">
        <f>IF(MONTH(A356)&lt;&gt;MONTH(A355),M356,MIN(Q355,M356))</f>
        <v/>
      </c>
      <c r="R356" s="29">
        <f>IF(MONTH(A356)&lt;&gt;MONTH(A355),N356,MIN(R355,N356))</f>
        <v/>
      </c>
    </row>
    <row r="357">
      <c r="A357" s="27">
        <f>A356+1</f>
        <v/>
      </c>
      <c r="B357" s="28">
        <f>Inputs!$B$9*(IF(AND((A357-Inputs!$B$8)&gt;=0,(A357-Inputs!$B$8)&lt;=13),Inputs!$B$16/14,0)+IF(AND((A357-Inputs!$B$8)&gt;=14,(A357-Inputs!$B$8)&lt;=Inputs!$B$35-15),Inputs!$B$18/MAX(1,Inputs!$B$35-28),0)+IF(AND((A357-Inputs!$B$8)&gt;=Inputs!$B$35-14,(A357-Inputs!$B$8)&lt;=Inputs!$B$35-1,(A357-Inputs!$B$8)&gt;=14),Inputs!$B$17/14,0))</f>
        <v/>
      </c>
      <c r="C357" s="29">
        <f>B357*Inputs!$B$10</f>
        <v/>
      </c>
      <c r="D357" s="29">
        <f>SUMIFS(Outflows!$C$5:$C$64,Outflows!$A$5:$A$64,A357)</f>
        <v/>
      </c>
      <c r="E357" s="29">
        <f>IF(ROW()-4-Inputs!$B$24&gt;=1,INDEX($C$5:$C$764,ROW()-4-Inputs!$B$24),0)</f>
        <v/>
      </c>
      <c r="F357" s="29">
        <f>F356+C357</f>
        <v/>
      </c>
      <c r="G357" s="29">
        <f>IF(A357&gt;=Inputs!$B$32,$F$764,MIN(IF(Inputs!$B$28="",1E+15,Inputs!$B$28),(1-Inputs!$B$26)*IF(ROW()-4-Inputs!$B$27&gt;=1,INDEX($F$5:$F$764,ROW()-4-Inputs!$B$27),0)))</f>
        <v/>
      </c>
      <c r="H357" s="29">
        <f>G357-G356</f>
        <v/>
      </c>
      <c r="I357" s="29">
        <f>IF(A357=Inputs!$B$32,$F$764,0)</f>
        <v/>
      </c>
      <c r="J357" s="29">
        <f>CHOOSE(Inputs!$B$37,E357,H357,I357)</f>
        <v/>
      </c>
      <c r="K357" s="29">
        <f>K356+J357-D357</f>
        <v/>
      </c>
      <c r="L357" s="29">
        <f>L356+E357-D357</f>
        <v/>
      </c>
      <c r="M357" s="29">
        <f>M356+H357-D357</f>
        <v/>
      </c>
      <c r="N357" s="29">
        <f>N356+I357-D357</f>
        <v/>
      </c>
      <c r="O357" s="29">
        <f>IF(MONTH(A357)&lt;&gt;MONTH(A356),K357,MIN(O356,K357))</f>
        <v/>
      </c>
      <c r="P357" s="29">
        <f>IF(MONTH(A357)&lt;&gt;MONTH(A356),L357,MIN(P356,L357))</f>
        <v/>
      </c>
      <c r="Q357" s="29">
        <f>IF(MONTH(A357)&lt;&gt;MONTH(A356),M357,MIN(Q356,M357))</f>
        <v/>
      </c>
      <c r="R357" s="29">
        <f>IF(MONTH(A357)&lt;&gt;MONTH(A356),N357,MIN(R356,N357))</f>
        <v/>
      </c>
    </row>
    <row r="358">
      <c r="A358" s="27">
        <f>A357+1</f>
        <v/>
      </c>
      <c r="B358" s="28">
        <f>Inputs!$B$9*(IF(AND((A358-Inputs!$B$8)&gt;=0,(A358-Inputs!$B$8)&lt;=13),Inputs!$B$16/14,0)+IF(AND((A358-Inputs!$B$8)&gt;=14,(A358-Inputs!$B$8)&lt;=Inputs!$B$35-15),Inputs!$B$18/MAX(1,Inputs!$B$35-28),0)+IF(AND((A358-Inputs!$B$8)&gt;=Inputs!$B$35-14,(A358-Inputs!$B$8)&lt;=Inputs!$B$35-1,(A358-Inputs!$B$8)&gt;=14),Inputs!$B$17/14,0))</f>
        <v/>
      </c>
      <c r="C358" s="29">
        <f>B358*Inputs!$B$10</f>
        <v/>
      </c>
      <c r="D358" s="29">
        <f>SUMIFS(Outflows!$C$5:$C$64,Outflows!$A$5:$A$64,A358)</f>
        <v/>
      </c>
      <c r="E358" s="29">
        <f>IF(ROW()-4-Inputs!$B$24&gt;=1,INDEX($C$5:$C$764,ROW()-4-Inputs!$B$24),0)</f>
        <v/>
      </c>
      <c r="F358" s="29">
        <f>F357+C358</f>
        <v/>
      </c>
      <c r="G358" s="29">
        <f>IF(A358&gt;=Inputs!$B$32,$F$764,MIN(IF(Inputs!$B$28="",1E+15,Inputs!$B$28),(1-Inputs!$B$26)*IF(ROW()-4-Inputs!$B$27&gt;=1,INDEX($F$5:$F$764,ROW()-4-Inputs!$B$27),0)))</f>
        <v/>
      </c>
      <c r="H358" s="29">
        <f>G358-G357</f>
        <v/>
      </c>
      <c r="I358" s="29">
        <f>IF(A358=Inputs!$B$32,$F$764,0)</f>
        <v/>
      </c>
      <c r="J358" s="29">
        <f>CHOOSE(Inputs!$B$37,E358,H358,I358)</f>
        <v/>
      </c>
      <c r="K358" s="29">
        <f>K357+J358-D358</f>
        <v/>
      </c>
      <c r="L358" s="29">
        <f>L357+E358-D358</f>
        <v/>
      </c>
      <c r="M358" s="29">
        <f>M357+H358-D358</f>
        <v/>
      </c>
      <c r="N358" s="29">
        <f>N357+I358-D358</f>
        <v/>
      </c>
      <c r="O358" s="29">
        <f>IF(MONTH(A358)&lt;&gt;MONTH(A357),K358,MIN(O357,K358))</f>
        <v/>
      </c>
      <c r="P358" s="29">
        <f>IF(MONTH(A358)&lt;&gt;MONTH(A357),L358,MIN(P357,L358))</f>
        <v/>
      </c>
      <c r="Q358" s="29">
        <f>IF(MONTH(A358)&lt;&gt;MONTH(A357),M358,MIN(Q357,M358))</f>
        <v/>
      </c>
      <c r="R358" s="29">
        <f>IF(MONTH(A358)&lt;&gt;MONTH(A357),N358,MIN(R357,N358))</f>
        <v/>
      </c>
    </row>
    <row r="359">
      <c r="A359" s="27">
        <f>A358+1</f>
        <v/>
      </c>
      <c r="B359" s="28">
        <f>Inputs!$B$9*(IF(AND((A359-Inputs!$B$8)&gt;=0,(A359-Inputs!$B$8)&lt;=13),Inputs!$B$16/14,0)+IF(AND((A359-Inputs!$B$8)&gt;=14,(A359-Inputs!$B$8)&lt;=Inputs!$B$35-15),Inputs!$B$18/MAX(1,Inputs!$B$35-28),0)+IF(AND((A359-Inputs!$B$8)&gt;=Inputs!$B$35-14,(A359-Inputs!$B$8)&lt;=Inputs!$B$35-1,(A359-Inputs!$B$8)&gt;=14),Inputs!$B$17/14,0))</f>
        <v/>
      </c>
      <c r="C359" s="29">
        <f>B359*Inputs!$B$10</f>
        <v/>
      </c>
      <c r="D359" s="29">
        <f>SUMIFS(Outflows!$C$5:$C$64,Outflows!$A$5:$A$64,A359)</f>
        <v/>
      </c>
      <c r="E359" s="29">
        <f>IF(ROW()-4-Inputs!$B$24&gt;=1,INDEX($C$5:$C$764,ROW()-4-Inputs!$B$24),0)</f>
        <v/>
      </c>
      <c r="F359" s="29">
        <f>F358+C359</f>
        <v/>
      </c>
      <c r="G359" s="29">
        <f>IF(A359&gt;=Inputs!$B$32,$F$764,MIN(IF(Inputs!$B$28="",1E+15,Inputs!$B$28),(1-Inputs!$B$26)*IF(ROW()-4-Inputs!$B$27&gt;=1,INDEX($F$5:$F$764,ROW()-4-Inputs!$B$27),0)))</f>
        <v/>
      </c>
      <c r="H359" s="29">
        <f>G359-G358</f>
        <v/>
      </c>
      <c r="I359" s="29">
        <f>IF(A359=Inputs!$B$32,$F$764,0)</f>
        <v/>
      </c>
      <c r="J359" s="29">
        <f>CHOOSE(Inputs!$B$37,E359,H359,I359)</f>
        <v/>
      </c>
      <c r="K359" s="29">
        <f>K358+J359-D359</f>
        <v/>
      </c>
      <c r="L359" s="29">
        <f>L358+E359-D359</f>
        <v/>
      </c>
      <c r="M359" s="29">
        <f>M358+H359-D359</f>
        <v/>
      </c>
      <c r="N359" s="29">
        <f>N358+I359-D359</f>
        <v/>
      </c>
      <c r="O359" s="29">
        <f>IF(MONTH(A359)&lt;&gt;MONTH(A358),K359,MIN(O358,K359))</f>
        <v/>
      </c>
      <c r="P359" s="29">
        <f>IF(MONTH(A359)&lt;&gt;MONTH(A358),L359,MIN(P358,L359))</f>
        <v/>
      </c>
      <c r="Q359" s="29">
        <f>IF(MONTH(A359)&lt;&gt;MONTH(A358),M359,MIN(Q358,M359))</f>
        <v/>
      </c>
      <c r="R359" s="29">
        <f>IF(MONTH(A359)&lt;&gt;MONTH(A358),N359,MIN(R358,N359))</f>
        <v/>
      </c>
    </row>
    <row r="360">
      <c r="A360" s="27">
        <f>A359+1</f>
        <v/>
      </c>
      <c r="B360" s="28">
        <f>Inputs!$B$9*(IF(AND((A360-Inputs!$B$8)&gt;=0,(A360-Inputs!$B$8)&lt;=13),Inputs!$B$16/14,0)+IF(AND((A360-Inputs!$B$8)&gt;=14,(A360-Inputs!$B$8)&lt;=Inputs!$B$35-15),Inputs!$B$18/MAX(1,Inputs!$B$35-28),0)+IF(AND((A360-Inputs!$B$8)&gt;=Inputs!$B$35-14,(A360-Inputs!$B$8)&lt;=Inputs!$B$35-1,(A360-Inputs!$B$8)&gt;=14),Inputs!$B$17/14,0))</f>
        <v/>
      </c>
      <c r="C360" s="29">
        <f>B360*Inputs!$B$10</f>
        <v/>
      </c>
      <c r="D360" s="29">
        <f>SUMIFS(Outflows!$C$5:$C$64,Outflows!$A$5:$A$64,A360)</f>
        <v/>
      </c>
      <c r="E360" s="29">
        <f>IF(ROW()-4-Inputs!$B$24&gt;=1,INDEX($C$5:$C$764,ROW()-4-Inputs!$B$24),0)</f>
        <v/>
      </c>
      <c r="F360" s="29">
        <f>F359+C360</f>
        <v/>
      </c>
      <c r="G360" s="29">
        <f>IF(A360&gt;=Inputs!$B$32,$F$764,MIN(IF(Inputs!$B$28="",1E+15,Inputs!$B$28),(1-Inputs!$B$26)*IF(ROW()-4-Inputs!$B$27&gt;=1,INDEX($F$5:$F$764,ROW()-4-Inputs!$B$27),0)))</f>
        <v/>
      </c>
      <c r="H360" s="29">
        <f>G360-G359</f>
        <v/>
      </c>
      <c r="I360" s="29">
        <f>IF(A360=Inputs!$B$32,$F$764,0)</f>
        <v/>
      </c>
      <c r="J360" s="29">
        <f>CHOOSE(Inputs!$B$37,E360,H360,I360)</f>
        <v/>
      </c>
      <c r="K360" s="29">
        <f>K359+J360-D360</f>
        <v/>
      </c>
      <c r="L360" s="29">
        <f>L359+E360-D360</f>
        <v/>
      </c>
      <c r="M360" s="29">
        <f>M359+H360-D360</f>
        <v/>
      </c>
      <c r="N360" s="29">
        <f>N359+I360-D360</f>
        <v/>
      </c>
      <c r="O360" s="29">
        <f>IF(MONTH(A360)&lt;&gt;MONTH(A359),K360,MIN(O359,K360))</f>
        <v/>
      </c>
      <c r="P360" s="29">
        <f>IF(MONTH(A360)&lt;&gt;MONTH(A359),L360,MIN(P359,L360))</f>
        <v/>
      </c>
      <c r="Q360" s="29">
        <f>IF(MONTH(A360)&lt;&gt;MONTH(A359),M360,MIN(Q359,M360))</f>
        <v/>
      </c>
      <c r="R360" s="29">
        <f>IF(MONTH(A360)&lt;&gt;MONTH(A359),N360,MIN(R359,N360))</f>
        <v/>
      </c>
    </row>
    <row r="361">
      <c r="A361" s="27">
        <f>A360+1</f>
        <v/>
      </c>
      <c r="B361" s="28">
        <f>Inputs!$B$9*(IF(AND((A361-Inputs!$B$8)&gt;=0,(A361-Inputs!$B$8)&lt;=13),Inputs!$B$16/14,0)+IF(AND((A361-Inputs!$B$8)&gt;=14,(A361-Inputs!$B$8)&lt;=Inputs!$B$35-15),Inputs!$B$18/MAX(1,Inputs!$B$35-28),0)+IF(AND((A361-Inputs!$B$8)&gt;=Inputs!$B$35-14,(A361-Inputs!$B$8)&lt;=Inputs!$B$35-1,(A361-Inputs!$B$8)&gt;=14),Inputs!$B$17/14,0))</f>
        <v/>
      </c>
      <c r="C361" s="29">
        <f>B361*Inputs!$B$10</f>
        <v/>
      </c>
      <c r="D361" s="29">
        <f>SUMIFS(Outflows!$C$5:$C$64,Outflows!$A$5:$A$64,A361)</f>
        <v/>
      </c>
      <c r="E361" s="29">
        <f>IF(ROW()-4-Inputs!$B$24&gt;=1,INDEX($C$5:$C$764,ROW()-4-Inputs!$B$24),0)</f>
        <v/>
      </c>
      <c r="F361" s="29">
        <f>F360+C361</f>
        <v/>
      </c>
      <c r="G361" s="29">
        <f>IF(A361&gt;=Inputs!$B$32,$F$764,MIN(IF(Inputs!$B$28="",1E+15,Inputs!$B$28),(1-Inputs!$B$26)*IF(ROW()-4-Inputs!$B$27&gt;=1,INDEX($F$5:$F$764,ROW()-4-Inputs!$B$27),0)))</f>
        <v/>
      </c>
      <c r="H361" s="29">
        <f>G361-G360</f>
        <v/>
      </c>
      <c r="I361" s="29">
        <f>IF(A361=Inputs!$B$32,$F$764,0)</f>
        <v/>
      </c>
      <c r="J361" s="29">
        <f>CHOOSE(Inputs!$B$37,E361,H361,I361)</f>
        <v/>
      </c>
      <c r="K361" s="29">
        <f>K360+J361-D361</f>
        <v/>
      </c>
      <c r="L361" s="29">
        <f>L360+E361-D361</f>
        <v/>
      </c>
      <c r="M361" s="29">
        <f>M360+H361-D361</f>
        <v/>
      </c>
      <c r="N361" s="29">
        <f>N360+I361-D361</f>
        <v/>
      </c>
      <c r="O361" s="29">
        <f>IF(MONTH(A361)&lt;&gt;MONTH(A360),K361,MIN(O360,K361))</f>
        <v/>
      </c>
      <c r="P361" s="29">
        <f>IF(MONTH(A361)&lt;&gt;MONTH(A360),L361,MIN(P360,L361))</f>
        <v/>
      </c>
      <c r="Q361" s="29">
        <f>IF(MONTH(A361)&lt;&gt;MONTH(A360),M361,MIN(Q360,M361))</f>
        <v/>
      </c>
      <c r="R361" s="29">
        <f>IF(MONTH(A361)&lt;&gt;MONTH(A360),N361,MIN(R360,N361))</f>
        <v/>
      </c>
    </row>
    <row r="362">
      <c r="A362" s="27">
        <f>A361+1</f>
        <v/>
      </c>
      <c r="B362" s="28">
        <f>Inputs!$B$9*(IF(AND((A362-Inputs!$B$8)&gt;=0,(A362-Inputs!$B$8)&lt;=13),Inputs!$B$16/14,0)+IF(AND((A362-Inputs!$B$8)&gt;=14,(A362-Inputs!$B$8)&lt;=Inputs!$B$35-15),Inputs!$B$18/MAX(1,Inputs!$B$35-28),0)+IF(AND((A362-Inputs!$B$8)&gt;=Inputs!$B$35-14,(A362-Inputs!$B$8)&lt;=Inputs!$B$35-1,(A362-Inputs!$B$8)&gt;=14),Inputs!$B$17/14,0))</f>
        <v/>
      </c>
      <c r="C362" s="29">
        <f>B362*Inputs!$B$10</f>
        <v/>
      </c>
      <c r="D362" s="29">
        <f>SUMIFS(Outflows!$C$5:$C$64,Outflows!$A$5:$A$64,A362)</f>
        <v/>
      </c>
      <c r="E362" s="29">
        <f>IF(ROW()-4-Inputs!$B$24&gt;=1,INDEX($C$5:$C$764,ROW()-4-Inputs!$B$24),0)</f>
        <v/>
      </c>
      <c r="F362" s="29">
        <f>F361+C362</f>
        <v/>
      </c>
      <c r="G362" s="29">
        <f>IF(A362&gt;=Inputs!$B$32,$F$764,MIN(IF(Inputs!$B$28="",1E+15,Inputs!$B$28),(1-Inputs!$B$26)*IF(ROW()-4-Inputs!$B$27&gt;=1,INDEX($F$5:$F$764,ROW()-4-Inputs!$B$27),0)))</f>
        <v/>
      </c>
      <c r="H362" s="29">
        <f>G362-G361</f>
        <v/>
      </c>
      <c r="I362" s="29">
        <f>IF(A362=Inputs!$B$32,$F$764,0)</f>
        <v/>
      </c>
      <c r="J362" s="29">
        <f>CHOOSE(Inputs!$B$37,E362,H362,I362)</f>
        <v/>
      </c>
      <c r="K362" s="29">
        <f>K361+J362-D362</f>
        <v/>
      </c>
      <c r="L362" s="29">
        <f>L361+E362-D362</f>
        <v/>
      </c>
      <c r="M362" s="29">
        <f>M361+H362-D362</f>
        <v/>
      </c>
      <c r="N362" s="29">
        <f>N361+I362-D362</f>
        <v/>
      </c>
      <c r="O362" s="29">
        <f>IF(MONTH(A362)&lt;&gt;MONTH(A361),K362,MIN(O361,K362))</f>
        <v/>
      </c>
      <c r="P362" s="29">
        <f>IF(MONTH(A362)&lt;&gt;MONTH(A361),L362,MIN(P361,L362))</f>
        <v/>
      </c>
      <c r="Q362" s="29">
        <f>IF(MONTH(A362)&lt;&gt;MONTH(A361),M362,MIN(Q361,M362))</f>
        <v/>
      </c>
      <c r="R362" s="29">
        <f>IF(MONTH(A362)&lt;&gt;MONTH(A361),N362,MIN(R361,N362))</f>
        <v/>
      </c>
    </row>
    <row r="363">
      <c r="A363" s="27">
        <f>A362+1</f>
        <v/>
      </c>
      <c r="B363" s="28">
        <f>Inputs!$B$9*(IF(AND((A363-Inputs!$B$8)&gt;=0,(A363-Inputs!$B$8)&lt;=13),Inputs!$B$16/14,0)+IF(AND((A363-Inputs!$B$8)&gt;=14,(A363-Inputs!$B$8)&lt;=Inputs!$B$35-15),Inputs!$B$18/MAX(1,Inputs!$B$35-28),0)+IF(AND((A363-Inputs!$B$8)&gt;=Inputs!$B$35-14,(A363-Inputs!$B$8)&lt;=Inputs!$B$35-1,(A363-Inputs!$B$8)&gt;=14),Inputs!$B$17/14,0))</f>
        <v/>
      </c>
      <c r="C363" s="29">
        <f>B363*Inputs!$B$10</f>
        <v/>
      </c>
      <c r="D363" s="29">
        <f>SUMIFS(Outflows!$C$5:$C$64,Outflows!$A$5:$A$64,A363)</f>
        <v/>
      </c>
      <c r="E363" s="29">
        <f>IF(ROW()-4-Inputs!$B$24&gt;=1,INDEX($C$5:$C$764,ROW()-4-Inputs!$B$24),0)</f>
        <v/>
      </c>
      <c r="F363" s="29">
        <f>F362+C363</f>
        <v/>
      </c>
      <c r="G363" s="29">
        <f>IF(A363&gt;=Inputs!$B$32,$F$764,MIN(IF(Inputs!$B$28="",1E+15,Inputs!$B$28),(1-Inputs!$B$26)*IF(ROW()-4-Inputs!$B$27&gt;=1,INDEX($F$5:$F$764,ROW()-4-Inputs!$B$27),0)))</f>
        <v/>
      </c>
      <c r="H363" s="29">
        <f>G363-G362</f>
        <v/>
      </c>
      <c r="I363" s="29">
        <f>IF(A363=Inputs!$B$32,$F$764,0)</f>
        <v/>
      </c>
      <c r="J363" s="29">
        <f>CHOOSE(Inputs!$B$37,E363,H363,I363)</f>
        <v/>
      </c>
      <c r="K363" s="29">
        <f>K362+J363-D363</f>
        <v/>
      </c>
      <c r="L363" s="29">
        <f>L362+E363-D363</f>
        <v/>
      </c>
      <c r="M363" s="29">
        <f>M362+H363-D363</f>
        <v/>
      </c>
      <c r="N363" s="29">
        <f>N362+I363-D363</f>
        <v/>
      </c>
      <c r="O363" s="29">
        <f>IF(MONTH(A363)&lt;&gt;MONTH(A362),K363,MIN(O362,K363))</f>
        <v/>
      </c>
      <c r="P363" s="29">
        <f>IF(MONTH(A363)&lt;&gt;MONTH(A362),L363,MIN(P362,L363))</f>
        <v/>
      </c>
      <c r="Q363" s="29">
        <f>IF(MONTH(A363)&lt;&gt;MONTH(A362),M363,MIN(Q362,M363))</f>
        <v/>
      </c>
      <c r="R363" s="29">
        <f>IF(MONTH(A363)&lt;&gt;MONTH(A362),N363,MIN(R362,N363))</f>
        <v/>
      </c>
    </row>
    <row r="364">
      <c r="A364" s="27">
        <f>A363+1</f>
        <v/>
      </c>
      <c r="B364" s="28">
        <f>Inputs!$B$9*(IF(AND((A364-Inputs!$B$8)&gt;=0,(A364-Inputs!$B$8)&lt;=13),Inputs!$B$16/14,0)+IF(AND((A364-Inputs!$B$8)&gt;=14,(A364-Inputs!$B$8)&lt;=Inputs!$B$35-15),Inputs!$B$18/MAX(1,Inputs!$B$35-28),0)+IF(AND((A364-Inputs!$B$8)&gt;=Inputs!$B$35-14,(A364-Inputs!$B$8)&lt;=Inputs!$B$35-1,(A364-Inputs!$B$8)&gt;=14),Inputs!$B$17/14,0))</f>
        <v/>
      </c>
      <c r="C364" s="29">
        <f>B364*Inputs!$B$10</f>
        <v/>
      </c>
      <c r="D364" s="29">
        <f>SUMIFS(Outflows!$C$5:$C$64,Outflows!$A$5:$A$64,A364)</f>
        <v/>
      </c>
      <c r="E364" s="29">
        <f>IF(ROW()-4-Inputs!$B$24&gt;=1,INDEX($C$5:$C$764,ROW()-4-Inputs!$B$24),0)</f>
        <v/>
      </c>
      <c r="F364" s="29">
        <f>F363+C364</f>
        <v/>
      </c>
      <c r="G364" s="29">
        <f>IF(A364&gt;=Inputs!$B$32,$F$764,MIN(IF(Inputs!$B$28="",1E+15,Inputs!$B$28),(1-Inputs!$B$26)*IF(ROW()-4-Inputs!$B$27&gt;=1,INDEX($F$5:$F$764,ROW()-4-Inputs!$B$27),0)))</f>
        <v/>
      </c>
      <c r="H364" s="29">
        <f>G364-G363</f>
        <v/>
      </c>
      <c r="I364" s="29">
        <f>IF(A364=Inputs!$B$32,$F$764,0)</f>
        <v/>
      </c>
      <c r="J364" s="29">
        <f>CHOOSE(Inputs!$B$37,E364,H364,I364)</f>
        <v/>
      </c>
      <c r="K364" s="29">
        <f>K363+J364-D364</f>
        <v/>
      </c>
      <c r="L364" s="29">
        <f>L363+E364-D364</f>
        <v/>
      </c>
      <c r="M364" s="29">
        <f>M363+H364-D364</f>
        <v/>
      </c>
      <c r="N364" s="29">
        <f>N363+I364-D364</f>
        <v/>
      </c>
      <c r="O364" s="29">
        <f>IF(MONTH(A364)&lt;&gt;MONTH(A363),K364,MIN(O363,K364))</f>
        <v/>
      </c>
      <c r="P364" s="29">
        <f>IF(MONTH(A364)&lt;&gt;MONTH(A363),L364,MIN(P363,L364))</f>
        <v/>
      </c>
      <c r="Q364" s="29">
        <f>IF(MONTH(A364)&lt;&gt;MONTH(A363),M364,MIN(Q363,M364))</f>
        <v/>
      </c>
      <c r="R364" s="29">
        <f>IF(MONTH(A364)&lt;&gt;MONTH(A363),N364,MIN(R363,N364))</f>
        <v/>
      </c>
    </row>
    <row r="365">
      <c r="A365" s="27">
        <f>A364+1</f>
        <v/>
      </c>
      <c r="B365" s="28">
        <f>Inputs!$B$9*(IF(AND((A365-Inputs!$B$8)&gt;=0,(A365-Inputs!$B$8)&lt;=13),Inputs!$B$16/14,0)+IF(AND((A365-Inputs!$B$8)&gt;=14,(A365-Inputs!$B$8)&lt;=Inputs!$B$35-15),Inputs!$B$18/MAX(1,Inputs!$B$35-28),0)+IF(AND((A365-Inputs!$B$8)&gt;=Inputs!$B$35-14,(A365-Inputs!$B$8)&lt;=Inputs!$B$35-1,(A365-Inputs!$B$8)&gt;=14),Inputs!$B$17/14,0))</f>
        <v/>
      </c>
      <c r="C365" s="29">
        <f>B365*Inputs!$B$10</f>
        <v/>
      </c>
      <c r="D365" s="29">
        <f>SUMIFS(Outflows!$C$5:$C$64,Outflows!$A$5:$A$64,A365)</f>
        <v/>
      </c>
      <c r="E365" s="29">
        <f>IF(ROW()-4-Inputs!$B$24&gt;=1,INDEX($C$5:$C$764,ROW()-4-Inputs!$B$24),0)</f>
        <v/>
      </c>
      <c r="F365" s="29">
        <f>F364+C365</f>
        <v/>
      </c>
      <c r="G365" s="29">
        <f>IF(A365&gt;=Inputs!$B$32,$F$764,MIN(IF(Inputs!$B$28="",1E+15,Inputs!$B$28),(1-Inputs!$B$26)*IF(ROW()-4-Inputs!$B$27&gt;=1,INDEX($F$5:$F$764,ROW()-4-Inputs!$B$27),0)))</f>
        <v/>
      </c>
      <c r="H365" s="29">
        <f>G365-G364</f>
        <v/>
      </c>
      <c r="I365" s="29">
        <f>IF(A365=Inputs!$B$32,$F$764,0)</f>
        <v/>
      </c>
      <c r="J365" s="29">
        <f>CHOOSE(Inputs!$B$37,E365,H365,I365)</f>
        <v/>
      </c>
      <c r="K365" s="29">
        <f>K364+J365-D365</f>
        <v/>
      </c>
      <c r="L365" s="29">
        <f>L364+E365-D365</f>
        <v/>
      </c>
      <c r="M365" s="29">
        <f>M364+H365-D365</f>
        <v/>
      </c>
      <c r="N365" s="29">
        <f>N364+I365-D365</f>
        <v/>
      </c>
      <c r="O365" s="29">
        <f>IF(MONTH(A365)&lt;&gt;MONTH(A364),K365,MIN(O364,K365))</f>
        <v/>
      </c>
      <c r="P365" s="29">
        <f>IF(MONTH(A365)&lt;&gt;MONTH(A364),L365,MIN(P364,L365))</f>
        <v/>
      </c>
      <c r="Q365" s="29">
        <f>IF(MONTH(A365)&lt;&gt;MONTH(A364),M365,MIN(Q364,M365))</f>
        <v/>
      </c>
      <c r="R365" s="29">
        <f>IF(MONTH(A365)&lt;&gt;MONTH(A364),N365,MIN(R364,N365))</f>
        <v/>
      </c>
    </row>
    <row r="366">
      <c r="A366" s="27">
        <f>A365+1</f>
        <v/>
      </c>
      <c r="B366" s="28">
        <f>Inputs!$B$9*(IF(AND((A366-Inputs!$B$8)&gt;=0,(A366-Inputs!$B$8)&lt;=13),Inputs!$B$16/14,0)+IF(AND((A366-Inputs!$B$8)&gt;=14,(A366-Inputs!$B$8)&lt;=Inputs!$B$35-15),Inputs!$B$18/MAX(1,Inputs!$B$35-28),0)+IF(AND((A366-Inputs!$B$8)&gt;=Inputs!$B$35-14,(A366-Inputs!$B$8)&lt;=Inputs!$B$35-1,(A366-Inputs!$B$8)&gt;=14),Inputs!$B$17/14,0))</f>
        <v/>
      </c>
      <c r="C366" s="29">
        <f>B366*Inputs!$B$10</f>
        <v/>
      </c>
      <c r="D366" s="29">
        <f>SUMIFS(Outflows!$C$5:$C$64,Outflows!$A$5:$A$64,A366)</f>
        <v/>
      </c>
      <c r="E366" s="29">
        <f>IF(ROW()-4-Inputs!$B$24&gt;=1,INDEX($C$5:$C$764,ROW()-4-Inputs!$B$24),0)</f>
        <v/>
      </c>
      <c r="F366" s="29">
        <f>F365+C366</f>
        <v/>
      </c>
      <c r="G366" s="29">
        <f>IF(A366&gt;=Inputs!$B$32,$F$764,MIN(IF(Inputs!$B$28="",1E+15,Inputs!$B$28),(1-Inputs!$B$26)*IF(ROW()-4-Inputs!$B$27&gt;=1,INDEX($F$5:$F$764,ROW()-4-Inputs!$B$27),0)))</f>
        <v/>
      </c>
      <c r="H366" s="29">
        <f>G366-G365</f>
        <v/>
      </c>
      <c r="I366" s="29">
        <f>IF(A366=Inputs!$B$32,$F$764,0)</f>
        <v/>
      </c>
      <c r="J366" s="29">
        <f>CHOOSE(Inputs!$B$37,E366,H366,I366)</f>
        <v/>
      </c>
      <c r="K366" s="29">
        <f>K365+J366-D366</f>
        <v/>
      </c>
      <c r="L366" s="29">
        <f>L365+E366-D366</f>
        <v/>
      </c>
      <c r="M366" s="29">
        <f>M365+H366-D366</f>
        <v/>
      </c>
      <c r="N366" s="29">
        <f>N365+I366-D366</f>
        <v/>
      </c>
      <c r="O366" s="29">
        <f>IF(MONTH(A366)&lt;&gt;MONTH(A365),K366,MIN(O365,K366))</f>
        <v/>
      </c>
      <c r="P366" s="29">
        <f>IF(MONTH(A366)&lt;&gt;MONTH(A365),L366,MIN(P365,L366))</f>
        <v/>
      </c>
      <c r="Q366" s="29">
        <f>IF(MONTH(A366)&lt;&gt;MONTH(A365),M366,MIN(Q365,M366))</f>
        <v/>
      </c>
      <c r="R366" s="29">
        <f>IF(MONTH(A366)&lt;&gt;MONTH(A365),N366,MIN(R365,N366))</f>
        <v/>
      </c>
    </row>
    <row r="367">
      <c r="A367" s="27">
        <f>A366+1</f>
        <v/>
      </c>
      <c r="B367" s="28">
        <f>Inputs!$B$9*(IF(AND((A367-Inputs!$B$8)&gt;=0,(A367-Inputs!$B$8)&lt;=13),Inputs!$B$16/14,0)+IF(AND((A367-Inputs!$B$8)&gt;=14,(A367-Inputs!$B$8)&lt;=Inputs!$B$35-15),Inputs!$B$18/MAX(1,Inputs!$B$35-28),0)+IF(AND((A367-Inputs!$B$8)&gt;=Inputs!$B$35-14,(A367-Inputs!$B$8)&lt;=Inputs!$B$35-1,(A367-Inputs!$B$8)&gt;=14),Inputs!$B$17/14,0))</f>
        <v/>
      </c>
      <c r="C367" s="29">
        <f>B367*Inputs!$B$10</f>
        <v/>
      </c>
      <c r="D367" s="29">
        <f>SUMIFS(Outflows!$C$5:$C$64,Outflows!$A$5:$A$64,A367)</f>
        <v/>
      </c>
      <c r="E367" s="29">
        <f>IF(ROW()-4-Inputs!$B$24&gt;=1,INDEX($C$5:$C$764,ROW()-4-Inputs!$B$24),0)</f>
        <v/>
      </c>
      <c r="F367" s="29">
        <f>F366+C367</f>
        <v/>
      </c>
      <c r="G367" s="29">
        <f>IF(A367&gt;=Inputs!$B$32,$F$764,MIN(IF(Inputs!$B$28="",1E+15,Inputs!$B$28),(1-Inputs!$B$26)*IF(ROW()-4-Inputs!$B$27&gt;=1,INDEX($F$5:$F$764,ROW()-4-Inputs!$B$27),0)))</f>
        <v/>
      </c>
      <c r="H367" s="29">
        <f>G367-G366</f>
        <v/>
      </c>
      <c r="I367" s="29">
        <f>IF(A367=Inputs!$B$32,$F$764,0)</f>
        <v/>
      </c>
      <c r="J367" s="29">
        <f>CHOOSE(Inputs!$B$37,E367,H367,I367)</f>
        <v/>
      </c>
      <c r="K367" s="29">
        <f>K366+J367-D367</f>
        <v/>
      </c>
      <c r="L367" s="29">
        <f>L366+E367-D367</f>
        <v/>
      </c>
      <c r="M367" s="29">
        <f>M366+H367-D367</f>
        <v/>
      </c>
      <c r="N367" s="29">
        <f>N366+I367-D367</f>
        <v/>
      </c>
      <c r="O367" s="29">
        <f>IF(MONTH(A367)&lt;&gt;MONTH(A366),K367,MIN(O366,K367))</f>
        <v/>
      </c>
      <c r="P367" s="29">
        <f>IF(MONTH(A367)&lt;&gt;MONTH(A366),L367,MIN(P366,L367))</f>
        <v/>
      </c>
      <c r="Q367" s="29">
        <f>IF(MONTH(A367)&lt;&gt;MONTH(A366),M367,MIN(Q366,M367))</f>
        <v/>
      </c>
      <c r="R367" s="29">
        <f>IF(MONTH(A367)&lt;&gt;MONTH(A366),N367,MIN(R366,N367))</f>
        <v/>
      </c>
    </row>
    <row r="368">
      <c r="A368" s="27">
        <f>A367+1</f>
        <v/>
      </c>
      <c r="B368" s="28">
        <f>Inputs!$B$9*(IF(AND((A368-Inputs!$B$8)&gt;=0,(A368-Inputs!$B$8)&lt;=13),Inputs!$B$16/14,0)+IF(AND((A368-Inputs!$B$8)&gt;=14,(A368-Inputs!$B$8)&lt;=Inputs!$B$35-15),Inputs!$B$18/MAX(1,Inputs!$B$35-28),0)+IF(AND((A368-Inputs!$B$8)&gt;=Inputs!$B$35-14,(A368-Inputs!$B$8)&lt;=Inputs!$B$35-1,(A368-Inputs!$B$8)&gt;=14),Inputs!$B$17/14,0))</f>
        <v/>
      </c>
      <c r="C368" s="29">
        <f>B368*Inputs!$B$10</f>
        <v/>
      </c>
      <c r="D368" s="29">
        <f>SUMIFS(Outflows!$C$5:$C$64,Outflows!$A$5:$A$64,A368)</f>
        <v/>
      </c>
      <c r="E368" s="29">
        <f>IF(ROW()-4-Inputs!$B$24&gt;=1,INDEX($C$5:$C$764,ROW()-4-Inputs!$B$24),0)</f>
        <v/>
      </c>
      <c r="F368" s="29">
        <f>F367+C368</f>
        <v/>
      </c>
      <c r="G368" s="29">
        <f>IF(A368&gt;=Inputs!$B$32,$F$764,MIN(IF(Inputs!$B$28="",1E+15,Inputs!$B$28),(1-Inputs!$B$26)*IF(ROW()-4-Inputs!$B$27&gt;=1,INDEX($F$5:$F$764,ROW()-4-Inputs!$B$27),0)))</f>
        <v/>
      </c>
      <c r="H368" s="29">
        <f>G368-G367</f>
        <v/>
      </c>
      <c r="I368" s="29">
        <f>IF(A368=Inputs!$B$32,$F$764,0)</f>
        <v/>
      </c>
      <c r="J368" s="29">
        <f>CHOOSE(Inputs!$B$37,E368,H368,I368)</f>
        <v/>
      </c>
      <c r="K368" s="29">
        <f>K367+J368-D368</f>
        <v/>
      </c>
      <c r="L368" s="29">
        <f>L367+E368-D368</f>
        <v/>
      </c>
      <c r="M368" s="29">
        <f>M367+H368-D368</f>
        <v/>
      </c>
      <c r="N368" s="29">
        <f>N367+I368-D368</f>
        <v/>
      </c>
      <c r="O368" s="29">
        <f>IF(MONTH(A368)&lt;&gt;MONTH(A367),K368,MIN(O367,K368))</f>
        <v/>
      </c>
      <c r="P368" s="29">
        <f>IF(MONTH(A368)&lt;&gt;MONTH(A367),L368,MIN(P367,L368))</f>
        <v/>
      </c>
      <c r="Q368" s="29">
        <f>IF(MONTH(A368)&lt;&gt;MONTH(A367),M368,MIN(Q367,M368))</f>
        <v/>
      </c>
      <c r="R368" s="29">
        <f>IF(MONTH(A368)&lt;&gt;MONTH(A367),N368,MIN(R367,N368))</f>
        <v/>
      </c>
    </row>
    <row r="369">
      <c r="A369" s="27">
        <f>A368+1</f>
        <v/>
      </c>
      <c r="B369" s="28">
        <f>Inputs!$B$9*(IF(AND((A369-Inputs!$B$8)&gt;=0,(A369-Inputs!$B$8)&lt;=13),Inputs!$B$16/14,0)+IF(AND((A369-Inputs!$B$8)&gt;=14,(A369-Inputs!$B$8)&lt;=Inputs!$B$35-15),Inputs!$B$18/MAX(1,Inputs!$B$35-28),0)+IF(AND((A369-Inputs!$B$8)&gt;=Inputs!$B$35-14,(A369-Inputs!$B$8)&lt;=Inputs!$B$35-1,(A369-Inputs!$B$8)&gt;=14),Inputs!$B$17/14,0))</f>
        <v/>
      </c>
      <c r="C369" s="29">
        <f>B369*Inputs!$B$10</f>
        <v/>
      </c>
      <c r="D369" s="29">
        <f>SUMIFS(Outflows!$C$5:$C$64,Outflows!$A$5:$A$64,A369)</f>
        <v/>
      </c>
      <c r="E369" s="29">
        <f>IF(ROW()-4-Inputs!$B$24&gt;=1,INDEX($C$5:$C$764,ROW()-4-Inputs!$B$24),0)</f>
        <v/>
      </c>
      <c r="F369" s="29">
        <f>F368+C369</f>
        <v/>
      </c>
      <c r="G369" s="29">
        <f>IF(A369&gt;=Inputs!$B$32,$F$764,MIN(IF(Inputs!$B$28="",1E+15,Inputs!$B$28),(1-Inputs!$B$26)*IF(ROW()-4-Inputs!$B$27&gt;=1,INDEX($F$5:$F$764,ROW()-4-Inputs!$B$27),0)))</f>
        <v/>
      </c>
      <c r="H369" s="29">
        <f>G369-G368</f>
        <v/>
      </c>
      <c r="I369" s="29">
        <f>IF(A369=Inputs!$B$32,$F$764,0)</f>
        <v/>
      </c>
      <c r="J369" s="29">
        <f>CHOOSE(Inputs!$B$37,E369,H369,I369)</f>
        <v/>
      </c>
      <c r="K369" s="29">
        <f>K368+J369-D369</f>
        <v/>
      </c>
      <c r="L369" s="29">
        <f>L368+E369-D369</f>
        <v/>
      </c>
      <c r="M369" s="29">
        <f>M368+H369-D369</f>
        <v/>
      </c>
      <c r="N369" s="29">
        <f>N368+I369-D369</f>
        <v/>
      </c>
      <c r="O369" s="29">
        <f>IF(MONTH(A369)&lt;&gt;MONTH(A368),K369,MIN(O368,K369))</f>
        <v/>
      </c>
      <c r="P369" s="29">
        <f>IF(MONTH(A369)&lt;&gt;MONTH(A368),L369,MIN(P368,L369))</f>
        <v/>
      </c>
      <c r="Q369" s="29">
        <f>IF(MONTH(A369)&lt;&gt;MONTH(A368),M369,MIN(Q368,M369))</f>
        <v/>
      </c>
      <c r="R369" s="29">
        <f>IF(MONTH(A369)&lt;&gt;MONTH(A368),N369,MIN(R368,N369))</f>
        <v/>
      </c>
    </row>
    <row r="370">
      <c r="A370" s="27">
        <f>A369+1</f>
        <v/>
      </c>
      <c r="B370" s="28">
        <f>Inputs!$B$9*(IF(AND((A370-Inputs!$B$8)&gt;=0,(A370-Inputs!$B$8)&lt;=13),Inputs!$B$16/14,0)+IF(AND((A370-Inputs!$B$8)&gt;=14,(A370-Inputs!$B$8)&lt;=Inputs!$B$35-15),Inputs!$B$18/MAX(1,Inputs!$B$35-28),0)+IF(AND((A370-Inputs!$B$8)&gt;=Inputs!$B$35-14,(A370-Inputs!$B$8)&lt;=Inputs!$B$35-1,(A370-Inputs!$B$8)&gt;=14),Inputs!$B$17/14,0))</f>
        <v/>
      </c>
      <c r="C370" s="29">
        <f>B370*Inputs!$B$10</f>
        <v/>
      </c>
      <c r="D370" s="29">
        <f>SUMIFS(Outflows!$C$5:$C$64,Outflows!$A$5:$A$64,A370)</f>
        <v/>
      </c>
      <c r="E370" s="29">
        <f>IF(ROW()-4-Inputs!$B$24&gt;=1,INDEX($C$5:$C$764,ROW()-4-Inputs!$B$24),0)</f>
        <v/>
      </c>
      <c r="F370" s="29">
        <f>F369+C370</f>
        <v/>
      </c>
      <c r="G370" s="29">
        <f>IF(A370&gt;=Inputs!$B$32,$F$764,MIN(IF(Inputs!$B$28="",1E+15,Inputs!$B$28),(1-Inputs!$B$26)*IF(ROW()-4-Inputs!$B$27&gt;=1,INDEX($F$5:$F$764,ROW()-4-Inputs!$B$27),0)))</f>
        <v/>
      </c>
      <c r="H370" s="29">
        <f>G370-G369</f>
        <v/>
      </c>
      <c r="I370" s="29">
        <f>IF(A370=Inputs!$B$32,$F$764,0)</f>
        <v/>
      </c>
      <c r="J370" s="29">
        <f>CHOOSE(Inputs!$B$37,E370,H370,I370)</f>
        <v/>
      </c>
      <c r="K370" s="29">
        <f>K369+J370-D370</f>
        <v/>
      </c>
      <c r="L370" s="29">
        <f>L369+E370-D370</f>
        <v/>
      </c>
      <c r="M370" s="29">
        <f>M369+H370-D370</f>
        <v/>
      </c>
      <c r="N370" s="29">
        <f>N369+I370-D370</f>
        <v/>
      </c>
      <c r="O370" s="29">
        <f>IF(MONTH(A370)&lt;&gt;MONTH(A369),K370,MIN(O369,K370))</f>
        <v/>
      </c>
      <c r="P370" s="29">
        <f>IF(MONTH(A370)&lt;&gt;MONTH(A369),L370,MIN(P369,L370))</f>
        <v/>
      </c>
      <c r="Q370" s="29">
        <f>IF(MONTH(A370)&lt;&gt;MONTH(A369),M370,MIN(Q369,M370))</f>
        <v/>
      </c>
      <c r="R370" s="29">
        <f>IF(MONTH(A370)&lt;&gt;MONTH(A369),N370,MIN(R369,N370))</f>
        <v/>
      </c>
    </row>
    <row r="371">
      <c r="A371" s="27">
        <f>A370+1</f>
        <v/>
      </c>
      <c r="B371" s="28">
        <f>Inputs!$B$9*(IF(AND((A371-Inputs!$B$8)&gt;=0,(A371-Inputs!$B$8)&lt;=13),Inputs!$B$16/14,0)+IF(AND((A371-Inputs!$B$8)&gt;=14,(A371-Inputs!$B$8)&lt;=Inputs!$B$35-15),Inputs!$B$18/MAX(1,Inputs!$B$35-28),0)+IF(AND((A371-Inputs!$B$8)&gt;=Inputs!$B$35-14,(A371-Inputs!$B$8)&lt;=Inputs!$B$35-1,(A371-Inputs!$B$8)&gt;=14),Inputs!$B$17/14,0))</f>
        <v/>
      </c>
      <c r="C371" s="29">
        <f>B371*Inputs!$B$10</f>
        <v/>
      </c>
      <c r="D371" s="29">
        <f>SUMIFS(Outflows!$C$5:$C$64,Outflows!$A$5:$A$64,A371)</f>
        <v/>
      </c>
      <c r="E371" s="29">
        <f>IF(ROW()-4-Inputs!$B$24&gt;=1,INDEX($C$5:$C$764,ROW()-4-Inputs!$B$24),0)</f>
        <v/>
      </c>
      <c r="F371" s="29">
        <f>F370+C371</f>
        <v/>
      </c>
      <c r="G371" s="29">
        <f>IF(A371&gt;=Inputs!$B$32,$F$764,MIN(IF(Inputs!$B$28="",1E+15,Inputs!$B$28),(1-Inputs!$B$26)*IF(ROW()-4-Inputs!$B$27&gt;=1,INDEX($F$5:$F$764,ROW()-4-Inputs!$B$27),0)))</f>
        <v/>
      </c>
      <c r="H371" s="29">
        <f>G371-G370</f>
        <v/>
      </c>
      <c r="I371" s="29">
        <f>IF(A371=Inputs!$B$32,$F$764,0)</f>
        <v/>
      </c>
      <c r="J371" s="29">
        <f>CHOOSE(Inputs!$B$37,E371,H371,I371)</f>
        <v/>
      </c>
      <c r="K371" s="29">
        <f>K370+J371-D371</f>
        <v/>
      </c>
      <c r="L371" s="29">
        <f>L370+E371-D371</f>
        <v/>
      </c>
      <c r="M371" s="29">
        <f>M370+H371-D371</f>
        <v/>
      </c>
      <c r="N371" s="29">
        <f>N370+I371-D371</f>
        <v/>
      </c>
      <c r="O371" s="29">
        <f>IF(MONTH(A371)&lt;&gt;MONTH(A370),K371,MIN(O370,K371))</f>
        <v/>
      </c>
      <c r="P371" s="29">
        <f>IF(MONTH(A371)&lt;&gt;MONTH(A370),L371,MIN(P370,L371))</f>
        <v/>
      </c>
      <c r="Q371" s="29">
        <f>IF(MONTH(A371)&lt;&gt;MONTH(A370),M371,MIN(Q370,M371))</f>
        <v/>
      </c>
      <c r="R371" s="29">
        <f>IF(MONTH(A371)&lt;&gt;MONTH(A370),N371,MIN(R370,N371))</f>
        <v/>
      </c>
    </row>
    <row r="372">
      <c r="A372" s="27">
        <f>A371+1</f>
        <v/>
      </c>
      <c r="B372" s="28">
        <f>Inputs!$B$9*(IF(AND((A372-Inputs!$B$8)&gt;=0,(A372-Inputs!$B$8)&lt;=13),Inputs!$B$16/14,0)+IF(AND((A372-Inputs!$B$8)&gt;=14,(A372-Inputs!$B$8)&lt;=Inputs!$B$35-15),Inputs!$B$18/MAX(1,Inputs!$B$35-28),0)+IF(AND((A372-Inputs!$B$8)&gt;=Inputs!$B$35-14,(A372-Inputs!$B$8)&lt;=Inputs!$B$35-1,(A372-Inputs!$B$8)&gt;=14),Inputs!$B$17/14,0))</f>
        <v/>
      </c>
      <c r="C372" s="29">
        <f>B372*Inputs!$B$10</f>
        <v/>
      </c>
      <c r="D372" s="29">
        <f>SUMIFS(Outflows!$C$5:$C$64,Outflows!$A$5:$A$64,A372)</f>
        <v/>
      </c>
      <c r="E372" s="29">
        <f>IF(ROW()-4-Inputs!$B$24&gt;=1,INDEX($C$5:$C$764,ROW()-4-Inputs!$B$24),0)</f>
        <v/>
      </c>
      <c r="F372" s="29">
        <f>F371+C372</f>
        <v/>
      </c>
      <c r="G372" s="29">
        <f>IF(A372&gt;=Inputs!$B$32,$F$764,MIN(IF(Inputs!$B$28="",1E+15,Inputs!$B$28),(1-Inputs!$B$26)*IF(ROW()-4-Inputs!$B$27&gt;=1,INDEX($F$5:$F$764,ROW()-4-Inputs!$B$27),0)))</f>
        <v/>
      </c>
      <c r="H372" s="29">
        <f>G372-G371</f>
        <v/>
      </c>
      <c r="I372" s="29">
        <f>IF(A372=Inputs!$B$32,$F$764,0)</f>
        <v/>
      </c>
      <c r="J372" s="29">
        <f>CHOOSE(Inputs!$B$37,E372,H372,I372)</f>
        <v/>
      </c>
      <c r="K372" s="29">
        <f>K371+J372-D372</f>
        <v/>
      </c>
      <c r="L372" s="29">
        <f>L371+E372-D372</f>
        <v/>
      </c>
      <c r="M372" s="29">
        <f>M371+H372-D372</f>
        <v/>
      </c>
      <c r="N372" s="29">
        <f>N371+I372-D372</f>
        <v/>
      </c>
      <c r="O372" s="29">
        <f>IF(MONTH(A372)&lt;&gt;MONTH(A371),K372,MIN(O371,K372))</f>
        <v/>
      </c>
      <c r="P372" s="29">
        <f>IF(MONTH(A372)&lt;&gt;MONTH(A371),L372,MIN(P371,L372))</f>
        <v/>
      </c>
      <c r="Q372" s="29">
        <f>IF(MONTH(A372)&lt;&gt;MONTH(A371),M372,MIN(Q371,M372))</f>
        <v/>
      </c>
      <c r="R372" s="29">
        <f>IF(MONTH(A372)&lt;&gt;MONTH(A371),N372,MIN(R371,N372))</f>
        <v/>
      </c>
    </row>
    <row r="373">
      <c r="A373" s="27">
        <f>A372+1</f>
        <v/>
      </c>
      <c r="B373" s="28">
        <f>Inputs!$B$9*(IF(AND((A373-Inputs!$B$8)&gt;=0,(A373-Inputs!$B$8)&lt;=13),Inputs!$B$16/14,0)+IF(AND((A373-Inputs!$B$8)&gt;=14,(A373-Inputs!$B$8)&lt;=Inputs!$B$35-15),Inputs!$B$18/MAX(1,Inputs!$B$35-28),0)+IF(AND((A373-Inputs!$B$8)&gt;=Inputs!$B$35-14,(A373-Inputs!$B$8)&lt;=Inputs!$B$35-1,(A373-Inputs!$B$8)&gt;=14),Inputs!$B$17/14,0))</f>
        <v/>
      </c>
      <c r="C373" s="29">
        <f>B373*Inputs!$B$10</f>
        <v/>
      </c>
      <c r="D373" s="29">
        <f>SUMIFS(Outflows!$C$5:$C$64,Outflows!$A$5:$A$64,A373)</f>
        <v/>
      </c>
      <c r="E373" s="29">
        <f>IF(ROW()-4-Inputs!$B$24&gt;=1,INDEX($C$5:$C$764,ROW()-4-Inputs!$B$24),0)</f>
        <v/>
      </c>
      <c r="F373" s="29">
        <f>F372+C373</f>
        <v/>
      </c>
      <c r="G373" s="29">
        <f>IF(A373&gt;=Inputs!$B$32,$F$764,MIN(IF(Inputs!$B$28="",1E+15,Inputs!$B$28),(1-Inputs!$B$26)*IF(ROW()-4-Inputs!$B$27&gt;=1,INDEX($F$5:$F$764,ROW()-4-Inputs!$B$27),0)))</f>
        <v/>
      </c>
      <c r="H373" s="29">
        <f>G373-G372</f>
        <v/>
      </c>
      <c r="I373" s="29">
        <f>IF(A373=Inputs!$B$32,$F$764,0)</f>
        <v/>
      </c>
      <c r="J373" s="29">
        <f>CHOOSE(Inputs!$B$37,E373,H373,I373)</f>
        <v/>
      </c>
      <c r="K373" s="29">
        <f>K372+J373-D373</f>
        <v/>
      </c>
      <c r="L373" s="29">
        <f>L372+E373-D373</f>
        <v/>
      </c>
      <c r="M373" s="29">
        <f>M372+H373-D373</f>
        <v/>
      </c>
      <c r="N373" s="29">
        <f>N372+I373-D373</f>
        <v/>
      </c>
      <c r="O373" s="29">
        <f>IF(MONTH(A373)&lt;&gt;MONTH(A372),K373,MIN(O372,K373))</f>
        <v/>
      </c>
      <c r="P373" s="29">
        <f>IF(MONTH(A373)&lt;&gt;MONTH(A372),L373,MIN(P372,L373))</f>
        <v/>
      </c>
      <c r="Q373" s="29">
        <f>IF(MONTH(A373)&lt;&gt;MONTH(A372),M373,MIN(Q372,M373))</f>
        <v/>
      </c>
      <c r="R373" s="29">
        <f>IF(MONTH(A373)&lt;&gt;MONTH(A372),N373,MIN(R372,N373))</f>
        <v/>
      </c>
    </row>
    <row r="374">
      <c r="A374" s="27">
        <f>A373+1</f>
        <v/>
      </c>
      <c r="B374" s="28">
        <f>Inputs!$B$9*(IF(AND((A374-Inputs!$B$8)&gt;=0,(A374-Inputs!$B$8)&lt;=13),Inputs!$B$16/14,0)+IF(AND((A374-Inputs!$B$8)&gt;=14,(A374-Inputs!$B$8)&lt;=Inputs!$B$35-15),Inputs!$B$18/MAX(1,Inputs!$B$35-28),0)+IF(AND((A374-Inputs!$B$8)&gt;=Inputs!$B$35-14,(A374-Inputs!$B$8)&lt;=Inputs!$B$35-1,(A374-Inputs!$B$8)&gt;=14),Inputs!$B$17/14,0))</f>
        <v/>
      </c>
      <c r="C374" s="29">
        <f>B374*Inputs!$B$10</f>
        <v/>
      </c>
      <c r="D374" s="29">
        <f>SUMIFS(Outflows!$C$5:$C$64,Outflows!$A$5:$A$64,A374)</f>
        <v/>
      </c>
      <c r="E374" s="29">
        <f>IF(ROW()-4-Inputs!$B$24&gt;=1,INDEX($C$5:$C$764,ROW()-4-Inputs!$B$24),0)</f>
        <v/>
      </c>
      <c r="F374" s="29">
        <f>F373+C374</f>
        <v/>
      </c>
      <c r="G374" s="29">
        <f>IF(A374&gt;=Inputs!$B$32,$F$764,MIN(IF(Inputs!$B$28="",1E+15,Inputs!$B$28),(1-Inputs!$B$26)*IF(ROW()-4-Inputs!$B$27&gt;=1,INDEX($F$5:$F$764,ROW()-4-Inputs!$B$27),0)))</f>
        <v/>
      </c>
      <c r="H374" s="29">
        <f>G374-G373</f>
        <v/>
      </c>
      <c r="I374" s="29">
        <f>IF(A374=Inputs!$B$32,$F$764,0)</f>
        <v/>
      </c>
      <c r="J374" s="29">
        <f>CHOOSE(Inputs!$B$37,E374,H374,I374)</f>
        <v/>
      </c>
      <c r="K374" s="29">
        <f>K373+J374-D374</f>
        <v/>
      </c>
      <c r="L374" s="29">
        <f>L373+E374-D374</f>
        <v/>
      </c>
      <c r="M374" s="29">
        <f>M373+H374-D374</f>
        <v/>
      </c>
      <c r="N374" s="29">
        <f>N373+I374-D374</f>
        <v/>
      </c>
      <c r="O374" s="29">
        <f>IF(MONTH(A374)&lt;&gt;MONTH(A373),K374,MIN(O373,K374))</f>
        <v/>
      </c>
      <c r="P374" s="29">
        <f>IF(MONTH(A374)&lt;&gt;MONTH(A373),L374,MIN(P373,L374))</f>
        <v/>
      </c>
      <c r="Q374" s="29">
        <f>IF(MONTH(A374)&lt;&gt;MONTH(A373),M374,MIN(Q373,M374))</f>
        <v/>
      </c>
      <c r="R374" s="29">
        <f>IF(MONTH(A374)&lt;&gt;MONTH(A373),N374,MIN(R373,N374))</f>
        <v/>
      </c>
    </row>
    <row r="375">
      <c r="A375" s="27">
        <f>A374+1</f>
        <v/>
      </c>
      <c r="B375" s="28">
        <f>Inputs!$B$9*(IF(AND((A375-Inputs!$B$8)&gt;=0,(A375-Inputs!$B$8)&lt;=13),Inputs!$B$16/14,0)+IF(AND((A375-Inputs!$B$8)&gt;=14,(A375-Inputs!$B$8)&lt;=Inputs!$B$35-15),Inputs!$B$18/MAX(1,Inputs!$B$35-28),0)+IF(AND((A375-Inputs!$B$8)&gt;=Inputs!$B$35-14,(A375-Inputs!$B$8)&lt;=Inputs!$B$35-1,(A375-Inputs!$B$8)&gt;=14),Inputs!$B$17/14,0))</f>
        <v/>
      </c>
      <c r="C375" s="29">
        <f>B375*Inputs!$B$10</f>
        <v/>
      </c>
      <c r="D375" s="29">
        <f>SUMIFS(Outflows!$C$5:$C$64,Outflows!$A$5:$A$64,A375)</f>
        <v/>
      </c>
      <c r="E375" s="29">
        <f>IF(ROW()-4-Inputs!$B$24&gt;=1,INDEX($C$5:$C$764,ROW()-4-Inputs!$B$24),0)</f>
        <v/>
      </c>
      <c r="F375" s="29">
        <f>F374+C375</f>
        <v/>
      </c>
      <c r="G375" s="29">
        <f>IF(A375&gt;=Inputs!$B$32,$F$764,MIN(IF(Inputs!$B$28="",1E+15,Inputs!$B$28),(1-Inputs!$B$26)*IF(ROW()-4-Inputs!$B$27&gt;=1,INDEX($F$5:$F$764,ROW()-4-Inputs!$B$27),0)))</f>
        <v/>
      </c>
      <c r="H375" s="29">
        <f>G375-G374</f>
        <v/>
      </c>
      <c r="I375" s="29">
        <f>IF(A375=Inputs!$B$32,$F$764,0)</f>
        <v/>
      </c>
      <c r="J375" s="29">
        <f>CHOOSE(Inputs!$B$37,E375,H375,I375)</f>
        <v/>
      </c>
      <c r="K375" s="29">
        <f>K374+J375-D375</f>
        <v/>
      </c>
      <c r="L375" s="29">
        <f>L374+E375-D375</f>
        <v/>
      </c>
      <c r="M375" s="29">
        <f>M374+H375-D375</f>
        <v/>
      </c>
      <c r="N375" s="29">
        <f>N374+I375-D375</f>
        <v/>
      </c>
      <c r="O375" s="29">
        <f>IF(MONTH(A375)&lt;&gt;MONTH(A374),K375,MIN(O374,K375))</f>
        <v/>
      </c>
      <c r="P375" s="29">
        <f>IF(MONTH(A375)&lt;&gt;MONTH(A374),L375,MIN(P374,L375))</f>
        <v/>
      </c>
      <c r="Q375" s="29">
        <f>IF(MONTH(A375)&lt;&gt;MONTH(A374),M375,MIN(Q374,M375))</f>
        <v/>
      </c>
      <c r="R375" s="29">
        <f>IF(MONTH(A375)&lt;&gt;MONTH(A374),N375,MIN(R374,N375))</f>
        <v/>
      </c>
    </row>
    <row r="376">
      <c r="A376" s="27">
        <f>A375+1</f>
        <v/>
      </c>
      <c r="B376" s="28">
        <f>Inputs!$B$9*(IF(AND((A376-Inputs!$B$8)&gt;=0,(A376-Inputs!$B$8)&lt;=13),Inputs!$B$16/14,0)+IF(AND((A376-Inputs!$B$8)&gt;=14,(A376-Inputs!$B$8)&lt;=Inputs!$B$35-15),Inputs!$B$18/MAX(1,Inputs!$B$35-28),0)+IF(AND((A376-Inputs!$B$8)&gt;=Inputs!$B$35-14,(A376-Inputs!$B$8)&lt;=Inputs!$B$35-1,(A376-Inputs!$B$8)&gt;=14),Inputs!$B$17/14,0))</f>
        <v/>
      </c>
      <c r="C376" s="29">
        <f>B376*Inputs!$B$10</f>
        <v/>
      </c>
      <c r="D376" s="29">
        <f>SUMIFS(Outflows!$C$5:$C$64,Outflows!$A$5:$A$64,A376)</f>
        <v/>
      </c>
      <c r="E376" s="29">
        <f>IF(ROW()-4-Inputs!$B$24&gt;=1,INDEX($C$5:$C$764,ROW()-4-Inputs!$B$24),0)</f>
        <v/>
      </c>
      <c r="F376" s="29">
        <f>F375+C376</f>
        <v/>
      </c>
      <c r="G376" s="29">
        <f>IF(A376&gt;=Inputs!$B$32,$F$764,MIN(IF(Inputs!$B$28="",1E+15,Inputs!$B$28),(1-Inputs!$B$26)*IF(ROW()-4-Inputs!$B$27&gt;=1,INDEX($F$5:$F$764,ROW()-4-Inputs!$B$27),0)))</f>
        <v/>
      </c>
      <c r="H376" s="29">
        <f>G376-G375</f>
        <v/>
      </c>
      <c r="I376" s="29">
        <f>IF(A376=Inputs!$B$32,$F$764,0)</f>
        <v/>
      </c>
      <c r="J376" s="29">
        <f>CHOOSE(Inputs!$B$37,E376,H376,I376)</f>
        <v/>
      </c>
      <c r="K376" s="29">
        <f>K375+J376-D376</f>
        <v/>
      </c>
      <c r="L376" s="29">
        <f>L375+E376-D376</f>
        <v/>
      </c>
      <c r="M376" s="29">
        <f>M375+H376-D376</f>
        <v/>
      </c>
      <c r="N376" s="29">
        <f>N375+I376-D376</f>
        <v/>
      </c>
      <c r="O376" s="29">
        <f>IF(MONTH(A376)&lt;&gt;MONTH(A375),K376,MIN(O375,K376))</f>
        <v/>
      </c>
      <c r="P376" s="29">
        <f>IF(MONTH(A376)&lt;&gt;MONTH(A375),L376,MIN(P375,L376))</f>
        <v/>
      </c>
      <c r="Q376" s="29">
        <f>IF(MONTH(A376)&lt;&gt;MONTH(A375),M376,MIN(Q375,M376))</f>
        <v/>
      </c>
      <c r="R376" s="29">
        <f>IF(MONTH(A376)&lt;&gt;MONTH(A375),N376,MIN(R375,N376))</f>
        <v/>
      </c>
    </row>
    <row r="377">
      <c r="A377" s="27">
        <f>A376+1</f>
        <v/>
      </c>
      <c r="B377" s="28">
        <f>Inputs!$B$9*(IF(AND((A377-Inputs!$B$8)&gt;=0,(A377-Inputs!$B$8)&lt;=13),Inputs!$B$16/14,0)+IF(AND((A377-Inputs!$B$8)&gt;=14,(A377-Inputs!$B$8)&lt;=Inputs!$B$35-15),Inputs!$B$18/MAX(1,Inputs!$B$35-28),0)+IF(AND((A377-Inputs!$B$8)&gt;=Inputs!$B$35-14,(A377-Inputs!$B$8)&lt;=Inputs!$B$35-1,(A377-Inputs!$B$8)&gt;=14),Inputs!$B$17/14,0))</f>
        <v/>
      </c>
      <c r="C377" s="29">
        <f>B377*Inputs!$B$10</f>
        <v/>
      </c>
      <c r="D377" s="29">
        <f>SUMIFS(Outflows!$C$5:$C$64,Outflows!$A$5:$A$64,A377)</f>
        <v/>
      </c>
      <c r="E377" s="29">
        <f>IF(ROW()-4-Inputs!$B$24&gt;=1,INDEX($C$5:$C$764,ROW()-4-Inputs!$B$24),0)</f>
        <v/>
      </c>
      <c r="F377" s="29">
        <f>F376+C377</f>
        <v/>
      </c>
      <c r="G377" s="29">
        <f>IF(A377&gt;=Inputs!$B$32,$F$764,MIN(IF(Inputs!$B$28="",1E+15,Inputs!$B$28),(1-Inputs!$B$26)*IF(ROW()-4-Inputs!$B$27&gt;=1,INDEX($F$5:$F$764,ROW()-4-Inputs!$B$27),0)))</f>
        <v/>
      </c>
      <c r="H377" s="29">
        <f>G377-G376</f>
        <v/>
      </c>
      <c r="I377" s="29">
        <f>IF(A377=Inputs!$B$32,$F$764,0)</f>
        <v/>
      </c>
      <c r="J377" s="29">
        <f>CHOOSE(Inputs!$B$37,E377,H377,I377)</f>
        <v/>
      </c>
      <c r="K377" s="29">
        <f>K376+J377-D377</f>
        <v/>
      </c>
      <c r="L377" s="29">
        <f>L376+E377-D377</f>
        <v/>
      </c>
      <c r="M377" s="29">
        <f>M376+H377-D377</f>
        <v/>
      </c>
      <c r="N377" s="29">
        <f>N376+I377-D377</f>
        <v/>
      </c>
      <c r="O377" s="29">
        <f>IF(MONTH(A377)&lt;&gt;MONTH(A376),K377,MIN(O376,K377))</f>
        <v/>
      </c>
      <c r="P377" s="29">
        <f>IF(MONTH(A377)&lt;&gt;MONTH(A376),L377,MIN(P376,L377))</f>
        <v/>
      </c>
      <c r="Q377" s="29">
        <f>IF(MONTH(A377)&lt;&gt;MONTH(A376),M377,MIN(Q376,M377))</f>
        <v/>
      </c>
      <c r="R377" s="29">
        <f>IF(MONTH(A377)&lt;&gt;MONTH(A376),N377,MIN(R376,N377))</f>
        <v/>
      </c>
    </row>
    <row r="378">
      <c r="A378" s="27">
        <f>A377+1</f>
        <v/>
      </c>
      <c r="B378" s="28">
        <f>Inputs!$B$9*(IF(AND((A378-Inputs!$B$8)&gt;=0,(A378-Inputs!$B$8)&lt;=13),Inputs!$B$16/14,0)+IF(AND((A378-Inputs!$B$8)&gt;=14,(A378-Inputs!$B$8)&lt;=Inputs!$B$35-15),Inputs!$B$18/MAX(1,Inputs!$B$35-28),0)+IF(AND((A378-Inputs!$B$8)&gt;=Inputs!$B$35-14,(A378-Inputs!$B$8)&lt;=Inputs!$B$35-1,(A378-Inputs!$B$8)&gt;=14),Inputs!$B$17/14,0))</f>
        <v/>
      </c>
      <c r="C378" s="29">
        <f>B378*Inputs!$B$10</f>
        <v/>
      </c>
      <c r="D378" s="29">
        <f>SUMIFS(Outflows!$C$5:$C$64,Outflows!$A$5:$A$64,A378)</f>
        <v/>
      </c>
      <c r="E378" s="29">
        <f>IF(ROW()-4-Inputs!$B$24&gt;=1,INDEX($C$5:$C$764,ROW()-4-Inputs!$B$24),0)</f>
        <v/>
      </c>
      <c r="F378" s="29">
        <f>F377+C378</f>
        <v/>
      </c>
      <c r="G378" s="29">
        <f>IF(A378&gt;=Inputs!$B$32,$F$764,MIN(IF(Inputs!$B$28="",1E+15,Inputs!$B$28),(1-Inputs!$B$26)*IF(ROW()-4-Inputs!$B$27&gt;=1,INDEX($F$5:$F$764,ROW()-4-Inputs!$B$27),0)))</f>
        <v/>
      </c>
      <c r="H378" s="29">
        <f>G378-G377</f>
        <v/>
      </c>
      <c r="I378" s="29">
        <f>IF(A378=Inputs!$B$32,$F$764,0)</f>
        <v/>
      </c>
      <c r="J378" s="29">
        <f>CHOOSE(Inputs!$B$37,E378,H378,I378)</f>
        <v/>
      </c>
      <c r="K378" s="29">
        <f>K377+J378-D378</f>
        <v/>
      </c>
      <c r="L378" s="29">
        <f>L377+E378-D378</f>
        <v/>
      </c>
      <c r="M378" s="29">
        <f>M377+H378-D378</f>
        <v/>
      </c>
      <c r="N378" s="29">
        <f>N377+I378-D378</f>
        <v/>
      </c>
      <c r="O378" s="29">
        <f>IF(MONTH(A378)&lt;&gt;MONTH(A377),K378,MIN(O377,K378))</f>
        <v/>
      </c>
      <c r="P378" s="29">
        <f>IF(MONTH(A378)&lt;&gt;MONTH(A377),L378,MIN(P377,L378))</f>
        <v/>
      </c>
      <c r="Q378" s="29">
        <f>IF(MONTH(A378)&lt;&gt;MONTH(A377),M378,MIN(Q377,M378))</f>
        <v/>
      </c>
      <c r="R378" s="29">
        <f>IF(MONTH(A378)&lt;&gt;MONTH(A377),N378,MIN(R377,N378))</f>
        <v/>
      </c>
    </row>
    <row r="379">
      <c r="A379" s="27">
        <f>A378+1</f>
        <v/>
      </c>
      <c r="B379" s="28">
        <f>Inputs!$B$9*(IF(AND((A379-Inputs!$B$8)&gt;=0,(A379-Inputs!$B$8)&lt;=13),Inputs!$B$16/14,0)+IF(AND((A379-Inputs!$B$8)&gt;=14,(A379-Inputs!$B$8)&lt;=Inputs!$B$35-15),Inputs!$B$18/MAX(1,Inputs!$B$35-28),0)+IF(AND((A379-Inputs!$B$8)&gt;=Inputs!$B$35-14,(A379-Inputs!$B$8)&lt;=Inputs!$B$35-1,(A379-Inputs!$B$8)&gt;=14),Inputs!$B$17/14,0))</f>
        <v/>
      </c>
      <c r="C379" s="29">
        <f>B379*Inputs!$B$10</f>
        <v/>
      </c>
      <c r="D379" s="29">
        <f>SUMIFS(Outflows!$C$5:$C$64,Outflows!$A$5:$A$64,A379)</f>
        <v/>
      </c>
      <c r="E379" s="29">
        <f>IF(ROW()-4-Inputs!$B$24&gt;=1,INDEX($C$5:$C$764,ROW()-4-Inputs!$B$24),0)</f>
        <v/>
      </c>
      <c r="F379" s="29">
        <f>F378+C379</f>
        <v/>
      </c>
      <c r="G379" s="29">
        <f>IF(A379&gt;=Inputs!$B$32,$F$764,MIN(IF(Inputs!$B$28="",1E+15,Inputs!$B$28),(1-Inputs!$B$26)*IF(ROW()-4-Inputs!$B$27&gt;=1,INDEX($F$5:$F$764,ROW()-4-Inputs!$B$27),0)))</f>
        <v/>
      </c>
      <c r="H379" s="29">
        <f>G379-G378</f>
        <v/>
      </c>
      <c r="I379" s="29">
        <f>IF(A379=Inputs!$B$32,$F$764,0)</f>
        <v/>
      </c>
      <c r="J379" s="29">
        <f>CHOOSE(Inputs!$B$37,E379,H379,I379)</f>
        <v/>
      </c>
      <c r="K379" s="29">
        <f>K378+J379-D379</f>
        <v/>
      </c>
      <c r="L379" s="29">
        <f>L378+E379-D379</f>
        <v/>
      </c>
      <c r="M379" s="29">
        <f>M378+H379-D379</f>
        <v/>
      </c>
      <c r="N379" s="29">
        <f>N378+I379-D379</f>
        <v/>
      </c>
      <c r="O379" s="29">
        <f>IF(MONTH(A379)&lt;&gt;MONTH(A378),K379,MIN(O378,K379))</f>
        <v/>
      </c>
      <c r="P379" s="29">
        <f>IF(MONTH(A379)&lt;&gt;MONTH(A378),L379,MIN(P378,L379))</f>
        <v/>
      </c>
      <c r="Q379" s="29">
        <f>IF(MONTH(A379)&lt;&gt;MONTH(A378),M379,MIN(Q378,M379))</f>
        <v/>
      </c>
      <c r="R379" s="29">
        <f>IF(MONTH(A379)&lt;&gt;MONTH(A378),N379,MIN(R378,N379))</f>
        <v/>
      </c>
    </row>
    <row r="380">
      <c r="A380" s="27">
        <f>A379+1</f>
        <v/>
      </c>
      <c r="B380" s="28">
        <f>Inputs!$B$9*(IF(AND((A380-Inputs!$B$8)&gt;=0,(A380-Inputs!$B$8)&lt;=13),Inputs!$B$16/14,0)+IF(AND((A380-Inputs!$B$8)&gt;=14,(A380-Inputs!$B$8)&lt;=Inputs!$B$35-15),Inputs!$B$18/MAX(1,Inputs!$B$35-28),0)+IF(AND((A380-Inputs!$B$8)&gt;=Inputs!$B$35-14,(A380-Inputs!$B$8)&lt;=Inputs!$B$35-1,(A380-Inputs!$B$8)&gt;=14),Inputs!$B$17/14,0))</f>
        <v/>
      </c>
      <c r="C380" s="29">
        <f>B380*Inputs!$B$10</f>
        <v/>
      </c>
      <c r="D380" s="29">
        <f>SUMIFS(Outflows!$C$5:$C$64,Outflows!$A$5:$A$64,A380)</f>
        <v/>
      </c>
      <c r="E380" s="29">
        <f>IF(ROW()-4-Inputs!$B$24&gt;=1,INDEX($C$5:$C$764,ROW()-4-Inputs!$B$24),0)</f>
        <v/>
      </c>
      <c r="F380" s="29">
        <f>F379+C380</f>
        <v/>
      </c>
      <c r="G380" s="29">
        <f>IF(A380&gt;=Inputs!$B$32,$F$764,MIN(IF(Inputs!$B$28="",1E+15,Inputs!$B$28),(1-Inputs!$B$26)*IF(ROW()-4-Inputs!$B$27&gt;=1,INDEX($F$5:$F$764,ROW()-4-Inputs!$B$27),0)))</f>
        <v/>
      </c>
      <c r="H380" s="29">
        <f>G380-G379</f>
        <v/>
      </c>
      <c r="I380" s="29">
        <f>IF(A380=Inputs!$B$32,$F$764,0)</f>
        <v/>
      </c>
      <c r="J380" s="29">
        <f>CHOOSE(Inputs!$B$37,E380,H380,I380)</f>
        <v/>
      </c>
      <c r="K380" s="29">
        <f>K379+J380-D380</f>
        <v/>
      </c>
      <c r="L380" s="29">
        <f>L379+E380-D380</f>
        <v/>
      </c>
      <c r="M380" s="29">
        <f>M379+H380-D380</f>
        <v/>
      </c>
      <c r="N380" s="29">
        <f>N379+I380-D380</f>
        <v/>
      </c>
      <c r="O380" s="29">
        <f>IF(MONTH(A380)&lt;&gt;MONTH(A379),K380,MIN(O379,K380))</f>
        <v/>
      </c>
      <c r="P380" s="29">
        <f>IF(MONTH(A380)&lt;&gt;MONTH(A379),L380,MIN(P379,L380))</f>
        <v/>
      </c>
      <c r="Q380" s="29">
        <f>IF(MONTH(A380)&lt;&gt;MONTH(A379),M380,MIN(Q379,M380))</f>
        <v/>
      </c>
      <c r="R380" s="29">
        <f>IF(MONTH(A380)&lt;&gt;MONTH(A379),N380,MIN(R379,N380))</f>
        <v/>
      </c>
    </row>
    <row r="381">
      <c r="A381" s="27">
        <f>A380+1</f>
        <v/>
      </c>
      <c r="B381" s="28">
        <f>Inputs!$B$9*(IF(AND((A381-Inputs!$B$8)&gt;=0,(A381-Inputs!$B$8)&lt;=13),Inputs!$B$16/14,0)+IF(AND((A381-Inputs!$B$8)&gt;=14,(A381-Inputs!$B$8)&lt;=Inputs!$B$35-15),Inputs!$B$18/MAX(1,Inputs!$B$35-28),0)+IF(AND((A381-Inputs!$B$8)&gt;=Inputs!$B$35-14,(A381-Inputs!$B$8)&lt;=Inputs!$B$35-1,(A381-Inputs!$B$8)&gt;=14),Inputs!$B$17/14,0))</f>
        <v/>
      </c>
      <c r="C381" s="29">
        <f>B381*Inputs!$B$10</f>
        <v/>
      </c>
      <c r="D381" s="29">
        <f>SUMIFS(Outflows!$C$5:$C$64,Outflows!$A$5:$A$64,A381)</f>
        <v/>
      </c>
      <c r="E381" s="29">
        <f>IF(ROW()-4-Inputs!$B$24&gt;=1,INDEX($C$5:$C$764,ROW()-4-Inputs!$B$24),0)</f>
        <v/>
      </c>
      <c r="F381" s="29">
        <f>F380+C381</f>
        <v/>
      </c>
      <c r="G381" s="29">
        <f>IF(A381&gt;=Inputs!$B$32,$F$764,MIN(IF(Inputs!$B$28="",1E+15,Inputs!$B$28),(1-Inputs!$B$26)*IF(ROW()-4-Inputs!$B$27&gt;=1,INDEX($F$5:$F$764,ROW()-4-Inputs!$B$27),0)))</f>
        <v/>
      </c>
      <c r="H381" s="29">
        <f>G381-G380</f>
        <v/>
      </c>
      <c r="I381" s="29">
        <f>IF(A381=Inputs!$B$32,$F$764,0)</f>
        <v/>
      </c>
      <c r="J381" s="29">
        <f>CHOOSE(Inputs!$B$37,E381,H381,I381)</f>
        <v/>
      </c>
      <c r="K381" s="29">
        <f>K380+J381-D381</f>
        <v/>
      </c>
      <c r="L381" s="29">
        <f>L380+E381-D381</f>
        <v/>
      </c>
      <c r="M381" s="29">
        <f>M380+H381-D381</f>
        <v/>
      </c>
      <c r="N381" s="29">
        <f>N380+I381-D381</f>
        <v/>
      </c>
      <c r="O381" s="29">
        <f>IF(MONTH(A381)&lt;&gt;MONTH(A380),K381,MIN(O380,K381))</f>
        <v/>
      </c>
      <c r="P381" s="29">
        <f>IF(MONTH(A381)&lt;&gt;MONTH(A380),L381,MIN(P380,L381))</f>
        <v/>
      </c>
      <c r="Q381" s="29">
        <f>IF(MONTH(A381)&lt;&gt;MONTH(A380),M381,MIN(Q380,M381))</f>
        <v/>
      </c>
      <c r="R381" s="29">
        <f>IF(MONTH(A381)&lt;&gt;MONTH(A380),N381,MIN(R380,N381))</f>
        <v/>
      </c>
    </row>
    <row r="382">
      <c r="A382" s="27">
        <f>A381+1</f>
        <v/>
      </c>
      <c r="B382" s="28">
        <f>Inputs!$B$9*(IF(AND((A382-Inputs!$B$8)&gt;=0,(A382-Inputs!$B$8)&lt;=13),Inputs!$B$16/14,0)+IF(AND((A382-Inputs!$B$8)&gt;=14,(A382-Inputs!$B$8)&lt;=Inputs!$B$35-15),Inputs!$B$18/MAX(1,Inputs!$B$35-28),0)+IF(AND((A382-Inputs!$B$8)&gt;=Inputs!$B$35-14,(A382-Inputs!$B$8)&lt;=Inputs!$B$35-1,(A382-Inputs!$B$8)&gt;=14),Inputs!$B$17/14,0))</f>
        <v/>
      </c>
      <c r="C382" s="29">
        <f>B382*Inputs!$B$10</f>
        <v/>
      </c>
      <c r="D382" s="29">
        <f>SUMIFS(Outflows!$C$5:$C$64,Outflows!$A$5:$A$64,A382)</f>
        <v/>
      </c>
      <c r="E382" s="29">
        <f>IF(ROW()-4-Inputs!$B$24&gt;=1,INDEX($C$5:$C$764,ROW()-4-Inputs!$B$24),0)</f>
        <v/>
      </c>
      <c r="F382" s="29">
        <f>F381+C382</f>
        <v/>
      </c>
      <c r="G382" s="29">
        <f>IF(A382&gt;=Inputs!$B$32,$F$764,MIN(IF(Inputs!$B$28="",1E+15,Inputs!$B$28),(1-Inputs!$B$26)*IF(ROW()-4-Inputs!$B$27&gt;=1,INDEX($F$5:$F$764,ROW()-4-Inputs!$B$27),0)))</f>
        <v/>
      </c>
      <c r="H382" s="29">
        <f>G382-G381</f>
        <v/>
      </c>
      <c r="I382" s="29">
        <f>IF(A382=Inputs!$B$32,$F$764,0)</f>
        <v/>
      </c>
      <c r="J382" s="29">
        <f>CHOOSE(Inputs!$B$37,E382,H382,I382)</f>
        <v/>
      </c>
      <c r="K382" s="29">
        <f>K381+J382-D382</f>
        <v/>
      </c>
      <c r="L382" s="29">
        <f>L381+E382-D382</f>
        <v/>
      </c>
      <c r="M382" s="29">
        <f>M381+H382-D382</f>
        <v/>
      </c>
      <c r="N382" s="29">
        <f>N381+I382-D382</f>
        <v/>
      </c>
      <c r="O382" s="29">
        <f>IF(MONTH(A382)&lt;&gt;MONTH(A381),K382,MIN(O381,K382))</f>
        <v/>
      </c>
      <c r="P382" s="29">
        <f>IF(MONTH(A382)&lt;&gt;MONTH(A381),L382,MIN(P381,L382))</f>
        <v/>
      </c>
      <c r="Q382" s="29">
        <f>IF(MONTH(A382)&lt;&gt;MONTH(A381),M382,MIN(Q381,M382))</f>
        <v/>
      </c>
      <c r="R382" s="29">
        <f>IF(MONTH(A382)&lt;&gt;MONTH(A381),N382,MIN(R381,N382))</f>
        <v/>
      </c>
    </row>
    <row r="383">
      <c r="A383" s="27">
        <f>A382+1</f>
        <v/>
      </c>
      <c r="B383" s="28">
        <f>Inputs!$B$9*(IF(AND((A383-Inputs!$B$8)&gt;=0,(A383-Inputs!$B$8)&lt;=13),Inputs!$B$16/14,0)+IF(AND((A383-Inputs!$B$8)&gt;=14,(A383-Inputs!$B$8)&lt;=Inputs!$B$35-15),Inputs!$B$18/MAX(1,Inputs!$B$35-28),0)+IF(AND((A383-Inputs!$B$8)&gt;=Inputs!$B$35-14,(A383-Inputs!$B$8)&lt;=Inputs!$B$35-1,(A383-Inputs!$B$8)&gt;=14),Inputs!$B$17/14,0))</f>
        <v/>
      </c>
      <c r="C383" s="29">
        <f>B383*Inputs!$B$10</f>
        <v/>
      </c>
      <c r="D383" s="29">
        <f>SUMIFS(Outflows!$C$5:$C$64,Outflows!$A$5:$A$64,A383)</f>
        <v/>
      </c>
      <c r="E383" s="29">
        <f>IF(ROW()-4-Inputs!$B$24&gt;=1,INDEX($C$5:$C$764,ROW()-4-Inputs!$B$24),0)</f>
        <v/>
      </c>
      <c r="F383" s="29">
        <f>F382+C383</f>
        <v/>
      </c>
      <c r="G383" s="29">
        <f>IF(A383&gt;=Inputs!$B$32,$F$764,MIN(IF(Inputs!$B$28="",1E+15,Inputs!$B$28),(1-Inputs!$B$26)*IF(ROW()-4-Inputs!$B$27&gt;=1,INDEX($F$5:$F$764,ROW()-4-Inputs!$B$27),0)))</f>
        <v/>
      </c>
      <c r="H383" s="29">
        <f>G383-G382</f>
        <v/>
      </c>
      <c r="I383" s="29">
        <f>IF(A383=Inputs!$B$32,$F$764,0)</f>
        <v/>
      </c>
      <c r="J383" s="29">
        <f>CHOOSE(Inputs!$B$37,E383,H383,I383)</f>
        <v/>
      </c>
      <c r="K383" s="29">
        <f>K382+J383-D383</f>
        <v/>
      </c>
      <c r="L383" s="29">
        <f>L382+E383-D383</f>
        <v/>
      </c>
      <c r="M383" s="29">
        <f>M382+H383-D383</f>
        <v/>
      </c>
      <c r="N383" s="29">
        <f>N382+I383-D383</f>
        <v/>
      </c>
      <c r="O383" s="29">
        <f>IF(MONTH(A383)&lt;&gt;MONTH(A382),K383,MIN(O382,K383))</f>
        <v/>
      </c>
      <c r="P383" s="29">
        <f>IF(MONTH(A383)&lt;&gt;MONTH(A382),L383,MIN(P382,L383))</f>
        <v/>
      </c>
      <c r="Q383" s="29">
        <f>IF(MONTH(A383)&lt;&gt;MONTH(A382),M383,MIN(Q382,M383))</f>
        <v/>
      </c>
      <c r="R383" s="29">
        <f>IF(MONTH(A383)&lt;&gt;MONTH(A382),N383,MIN(R382,N383))</f>
        <v/>
      </c>
    </row>
    <row r="384">
      <c r="A384" s="27">
        <f>A383+1</f>
        <v/>
      </c>
      <c r="B384" s="28">
        <f>Inputs!$B$9*(IF(AND((A384-Inputs!$B$8)&gt;=0,(A384-Inputs!$B$8)&lt;=13),Inputs!$B$16/14,0)+IF(AND((A384-Inputs!$B$8)&gt;=14,(A384-Inputs!$B$8)&lt;=Inputs!$B$35-15),Inputs!$B$18/MAX(1,Inputs!$B$35-28),0)+IF(AND((A384-Inputs!$B$8)&gt;=Inputs!$B$35-14,(A384-Inputs!$B$8)&lt;=Inputs!$B$35-1,(A384-Inputs!$B$8)&gt;=14),Inputs!$B$17/14,0))</f>
        <v/>
      </c>
      <c r="C384" s="29">
        <f>B384*Inputs!$B$10</f>
        <v/>
      </c>
      <c r="D384" s="29">
        <f>SUMIFS(Outflows!$C$5:$C$64,Outflows!$A$5:$A$64,A384)</f>
        <v/>
      </c>
      <c r="E384" s="29">
        <f>IF(ROW()-4-Inputs!$B$24&gt;=1,INDEX($C$5:$C$764,ROW()-4-Inputs!$B$24),0)</f>
        <v/>
      </c>
      <c r="F384" s="29">
        <f>F383+C384</f>
        <v/>
      </c>
      <c r="G384" s="29">
        <f>IF(A384&gt;=Inputs!$B$32,$F$764,MIN(IF(Inputs!$B$28="",1E+15,Inputs!$B$28),(1-Inputs!$B$26)*IF(ROW()-4-Inputs!$B$27&gt;=1,INDEX($F$5:$F$764,ROW()-4-Inputs!$B$27),0)))</f>
        <v/>
      </c>
      <c r="H384" s="29">
        <f>G384-G383</f>
        <v/>
      </c>
      <c r="I384" s="29">
        <f>IF(A384=Inputs!$B$32,$F$764,0)</f>
        <v/>
      </c>
      <c r="J384" s="29">
        <f>CHOOSE(Inputs!$B$37,E384,H384,I384)</f>
        <v/>
      </c>
      <c r="K384" s="29">
        <f>K383+J384-D384</f>
        <v/>
      </c>
      <c r="L384" s="29">
        <f>L383+E384-D384</f>
        <v/>
      </c>
      <c r="M384" s="29">
        <f>M383+H384-D384</f>
        <v/>
      </c>
      <c r="N384" s="29">
        <f>N383+I384-D384</f>
        <v/>
      </c>
      <c r="O384" s="29">
        <f>IF(MONTH(A384)&lt;&gt;MONTH(A383),K384,MIN(O383,K384))</f>
        <v/>
      </c>
      <c r="P384" s="29">
        <f>IF(MONTH(A384)&lt;&gt;MONTH(A383),L384,MIN(P383,L384))</f>
        <v/>
      </c>
      <c r="Q384" s="29">
        <f>IF(MONTH(A384)&lt;&gt;MONTH(A383),M384,MIN(Q383,M384))</f>
        <v/>
      </c>
      <c r="R384" s="29">
        <f>IF(MONTH(A384)&lt;&gt;MONTH(A383),N384,MIN(R383,N384))</f>
        <v/>
      </c>
    </row>
    <row r="385">
      <c r="A385" s="27">
        <f>A384+1</f>
        <v/>
      </c>
      <c r="B385" s="28">
        <f>Inputs!$B$9*(IF(AND((A385-Inputs!$B$8)&gt;=0,(A385-Inputs!$B$8)&lt;=13),Inputs!$B$16/14,0)+IF(AND((A385-Inputs!$B$8)&gt;=14,(A385-Inputs!$B$8)&lt;=Inputs!$B$35-15),Inputs!$B$18/MAX(1,Inputs!$B$35-28),0)+IF(AND((A385-Inputs!$B$8)&gt;=Inputs!$B$35-14,(A385-Inputs!$B$8)&lt;=Inputs!$B$35-1,(A385-Inputs!$B$8)&gt;=14),Inputs!$B$17/14,0))</f>
        <v/>
      </c>
      <c r="C385" s="29">
        <f>B385*Inputs!$B$10</f>
        <v/>
      </c>
      <c r="D385" s="29">
        <f>SUMIFS(Outflows!$C$5:$C$64,Outflows!$A$5:$A$64,A385)</f>
        <v/>
      </c>
      <c r="E385" s="29">
        <f>IF(ROW()-4-Inputs!$B$24&gt;=1,INDEX($C$5:$C$764,ROW()-4-Inputs!$B$24),0)</f>
        <v/>
      </c>
      <c r="F385" s="29">
        <f>F384+C385</f>
        <v/>
      </c>
      <c r="G385" s="29">
        <f>IF(A385&gt;=Inputs!$B$32,$F$764,MIN(IF(Inputs!$B$28="",1E+15,Inputs!$B$28),(1-Inputs!$B$26)*IF(ROW()-4-Inputs!$B$27&gt;=1,INDEX($F$5:$F$764,ROW()-4-Inputs!$B$27),0)))</f>
        <v/>
      </c>
      <c r="H385" s="29">
        <f>G385-G384</f>
        <v/>
      </c>
      <c r="I385" s="29">
        <f>IF(A385=Inputs!$B$32,$F$764,0)</f>
        <v/>
      </c>
      <c r="J385" s="29">
        <f>CHOOSE(Inputs!$B$37,E385,H385,I385)</f>
        <v/>
      </c>
      <c r="K385" s="29">
        <f>K384+J385-D385</f>
        <v/>
      </c>
      <c r="L385" s="29">
        <f>L384+E385-D385</f>
        <v/>
      </c>
      <c r="M385" s="29">
        <f>M384+H385-D385</f>
        <v/>
      </c>
      <c r="N385" s="29">
        <f>N384+I385-D385</f>
        <v/>
      </c>
      <c r="O385" s="29">
        <f>IF(MONTH(A385)&lt;&gt;MONTH(A384),K385,MIN(O384,K385))</f>
        <v/>
      </c>
      <c r="P385" s="29">
        <f>IF(MONTH(A385)&lt;&gt;MONTH(A384),L385,MIN(P384,L385))</f>
        <v/>
      </c>
      <c r="Q385" s="29">
        <f>IF(MONTH(A385)&lt;&gt;MONTH(A384),M385,MIN(Q384,M385))</f>
        <v/>
      </c>
      <c r="R385" s="29">
        <f>IF(MONTH(A385)&lt;&gt;MONTH(A384),N385,MIN(R384,N385))</f>
        <v/>
      </c>
    </row>
    <row r="386">
      <c r="A386" s="27">
        <f>A385+1</f>
        <v/>
      </c>
      <c r="B386" s="28">
        <f>Inputs!$B$9*(IF(AND((A386-Inputs!$B$8)&gt;=0,(A386-Inputs!$B$8)&lt;=13),Inputs!$B$16/14,0)+IF(AND((A386-Inputs!$B$8)&gt;=14,(A386-Inputs!$B$8)&lt;=Inputs!$B$35-15),Inputs!$B$18/MAX(1,Inputs!$B$35-28),0)+IF(AND((A386-Inputs!$B$8)&gt;=Inputs!$B$35-14,(A386-Inputs!$B$8)&lt;=Inputs!$B$35-1,(A386-Inputs!$B$8)&gt;=14),Inputs!$B$17/14,0))</f>
        <v/>
      </c>
      <c r="C386" s="29">
        <f>B386*Inputs!$B$10</f>
        <v/>
      </c>
      <c r="D386" s="29">
        <f>SUMIFS(Outflows!$C$5:$C$64,Outflows!$A$5:$A$64,A386)</f>
        <v/>
      </c>
      <c r="E386" s="29">
        <f>IF(ROW()-4-Inputs!$B$24&gt;=1,INDEX($C$5:$C$764,ROW()-4-Inputs!$B$24),0)</f>
        <v/>
      </c>
      <c r="F386" s="29">
        <f>F385+C386</f>
        <v/>
      </c>
      <c r="G386" s="29">
        <f>IF(A386&gt;=Inputs!$B$32,$F$764,MIN(IF(Inputs!$B$28="",1E+15,Inputs!$B$28),(1-Inputs!$B$26)*IF(ROW()-4-Inputs!$B$27&gt;=1,INDEX($F$5:$F$764,ROW()-4-Inputs!$B$27),0)))</f>
        <v/>
      </c>
      <c r="H386" s="29">
        <f>G386-G385</f>
        <v/>
      </c>
      <c r="I386" s="29">
        <f>IF(A386=Inputs!$B$32,$F$764,0)</f>
        <v/>
      </c>
      <c r="J386" s="29">
        <f>CHOOSE(Inputs!$B$37,E386,H386,I386)</f>
        <v/>
      </c>
      <c r="K386" s="29">
        <f>K385+J386-D386</f>
        <v/>
      </c>
      <c r="L386" s="29">
        <f>L385+E386-D386</f>
        <v/>
      </c>
      <c r="M386" s="29">
        <f>M385+H386-D386</f>
        <v/>
      </c>
      <c r="N386" s="29">
        <f>N385+I386-D386</f>
        <v/>
      </c>
      <c r="O386" s="29">
        <f>IF(MONTH(A386)&lt;&gt;MONTH(A385),K386,MIN(O385,K386))</f>
        <v/>
      </c>
      <c r="P386" s="29">
        <f>IF(MONTH(A386)&lt;&gt;MONTH(A385),L386,MIN(P385,L386))</f>
        <v/>
      </c>
      <c r="Q386" s="29">
        <f>IF(MONTH(A386)&lt;&gt;MONTH(A385),M386,MIN(Q385,M386))</f>
        <v/>
      </c>
      <c r="R386" s="29">
        <f>IF(MONTH(A386)&lt;&gt;MONTH(A385),N386,MIN(R385,N386))</f>
        <v/>
      </c>
    </row>
    <row r="387">
      <c r="A387" s="27">
        <f>A386+1</f>
        <v/>
      </c>
      <c r="B387" s="28">
        <f>Inputs!$B$9*(IF(AND((A387-Inputs!$B$8)&gt;=0,(A387-Inputs!$B$8)&lt;=13),Inputs!$B$16/14,0)+IF(AND((A387-Inputs!$B$8)&gt;=14,(A387-Inputs!$B$8)&lt;=Inputs!$B$35-15),Inputs!$B$18/MAX(1,Inputs!$B$35-28),0)+IF(AND((A387-Inputs!$B$8)&gt;=Inputs!$B$35-14,(A387-Inputs!$B$8)&lt;=Inputs!$B$35-1,(A387-Inputs!$B$8)&gt;=14),Inputs!$B$17/14,0))</f>
        <v/>
      </c>
      <c r="C387" s="29">
        <f>B387*Inputs!$B$10</f>
        <v/>
      </c>
      <c r="D387" s="29">
        <f>SUMIFS(Outflows!$C$5:$C$64,Outflows!$A$5:$A$64,A387)</f>
        <v/>
      </c>
      <c r="E387" s="29">
        <f>IF(ROW()-4-Inputs!$B$24&gt;=1,INDEX($C$5:$C$764,ROW()-4-Inputs!$B$24),0)</f>
        <v/>
      </c>
      <c r="F387" s="29">
        <f>F386+C387</f>
        <v/>
      </c>
      <c r="G387" s="29">
        <f>IF(A387&gt;=Inputs!$B$32,$F$764,MIN(IF(Inputs!$B$28="",1E+15,Inputs!$B$28),(1-Inputs!$B$26)*IF(ROW()-4-Inputs!$B$27&gt;=1,INDEX($F$5:$F$764,ROW()-4-Inputs!$B$27),0)))</f>
        <v/>
      </c>
      <c r="H387" s="29">
        <f>G387-G386</f>
        <v/>
      </c>
      <c r="I387" s="29">
        <f>IF(A387=Inputs!$B$32,$F$764,0)</f>
        <v/>
      </c>
      <c r="J387" s="29">
        <f>CHOOSE(Inputs!$B$37,E387,H387,I387)</f>
        <v/>
      </c>
      <c r="K387" s="29">
        <f>K386+J387-D387</f>
        <v/>
      </c>
      <c r="L387" s="29">
        <f>L386+E387-D387</f>
        <v/>
      </c>
      <c r="M387" s="29">
        <f>M386+H387-D387</f>
        <v/>
      </c>
      <c r="N387" s="29">
        <f>N386+I387-D387</f>
        <v/>
      </c>
      <c r="O387" s="29">
        <f>IF(MONTH(A387)&lt;&gt;MONTH(A386),K387,MIN(O386,K387))</f>
        <v/>
      </c>
      <c r="P387" s="29">
        <f>IF(MONTH(A387)&lt;&gt;MONTH(A386),L387,MIN(P386,L387))</f>
        <v/>
      </c>
      <c r="Q387" s="29">
        <f>IF(MONTH(A387)&lt;&gt;MONTH(A386),M387,MIN(Q386,M387))</f>
        <v/>
      </c>
      <c r="R387" s="29">
        <f>IF(MONTH(A387)&lt;&gt;MONTH(A386),N387,MIN(R386,N387))</f>
        <v/>
      </c>
    </row>
    <row r="388">
      <c r="A388" s="27">
        <f>A387+1</f>
        <v/>
      </c>
      <c r="B388" s="28">
        <f>Inputs!$B$9*(IF(AND((A388-Inputs!$B$8)&gt;=0,(A388-Inputs!$B$8)&lt;=13),Inputs!$B$16/14,0)+IF(AND((A388-Inputs!$B$8)&gt;=14,(A388-Inputs!$B$8)&lt;=Inputs!$B$35-15),Inputs!$B$18/MAX(1,Inputs!$B$35-28),0)+IF(AND((A388-Inputs!$B$8)&gt;=Inputs!$B$35-14,(A388-Inputs!$B$8)&lt;=Inputs!$B$35-1,(A388-Inputs!$B$8)&gt;=14),Inputs!$B$17/14,0))</f>
        <v/>
      </c>
      <c r="C388" s="29">
        <f>B388*Inputs!$B$10</f>
        <v/>
      </c>
      <c r="D388" s="29">
        <f>SUMIFS(Outflows!$C$5:$C$64,Outflows!$A$5:$A$64,A388)</f>
        <v/>
      </c>
      <c r="E388" s="29">
        <f>IF(ROW()-4-Inputs!$B$24&gt;=1,INDEX($C$5:$C$764,ROW()-4-Inputs!$B$24),0)</f>
        <v/>
      </c>
      <c r="F388" s="29">
        <f>F387+C388</f>
        <v/>
      </c>
      <c r="G388" s="29">
        <f>IF(A388&gt;=Inputs!$B$32,$F$764,MIN(IF(Inputs!$B$28="",1E+15,Inputs!$B$28),(1-Inputs!$B$26)*IF(ROW()-4-Inputs!$B$27&gt;=1,INDEX($F$5:$F$764,ROW()-4-Inputs!$B$27),0)))</f>
        <v/>
      </c>
      <c r="H388" s="29">
        <f>G388-G387</f>
        <v/>
      </c>
      <c r="I388" s="29">
        <f>IF(A388=Inputs!$B$32,$F$764,0)</f>
        <v/>
      </c>
      <c r="J388" s="29">
        <f>CHOOSE(Inputs!$B$37,E388,H388,I388)</f>
        <v/>
      </c>
      <c r="K388" s="29">
        <f>K387+J388-D388</f>
        <v/>
      </c>
      <c r="L388" s="29">
        <f>L387+E388-D388</f>
        <v/>
      </c>
      <c r="M388" s="29">
        <f>M387+H388-D388</f>
        <v/>
      </c>
      <c r="N388" s="29">
        <f>N387+I388-D388</f>
        <v/>
      </c>
      <c r="O388" s="29">
        <f>IF(MONTH(A388)&lt;&gt;MONTH(A387),K388,MIN(O387,K388))</f>
        <v/>
      </c>
      <c r="P388" s="29">
        <f>IF(MONTH(A388)&lt;&gt;MONTH(A387),L388,MIN(P387,L388))</f>
        <v/>
      </c>
      <c r="Q388" s="29">
        <f>IF(MONTH(A388)&lt;&gt;MONTH(A387),M388,MIN(Q387,M388))</f>
        <v/>
      </c>
      <c r="R388" s="29">
        <f>IF(MONTH(A388)&lt;&gt;MONTH(A387),N388,MIN(R387,N388))</f>
        <v/>
      </c>
    </row>
    <row r="389">
      <c r="A389" s="27">
        <f>A388+1</f>
        <v/>
      </c>
      <c r="B389" s="28">
        <f>Inputs!$B$9*(IF(AND((A389-Inputs!$B$8)&gt;=0,(A389-Inputs!$B$8)&lt;=13),Inputs!$B$16/14,0)+IF(AND((A389-Inputs!$B$8)&gt;=14,(A389-Inputs!$B$8)&lt;=Inputs!$B$35-15),Inputs!$B$18/MAX(1,Inputs!$B$35-28),0)+IF(AND((A389-Inputs!$B$8)&gt;=Inputs!$B$35-14,(A389-Inputs!$B$8)&lt;=Inputs!$B$35-1,(A389-Inputs!$B$8)&gt;=14),Inputs!$B$17/14,0))</f>
        <v/>
      </c>
      <c r="C389" s="29">
        <f>B389*Inputs!$B$10</f>
        <v/>
      </c>
      <c r="D389" s="29">
        <f>SUMIFS(Outflows!$C$5:$C$64,Outflows!$A$5:$A$64,A389)</f>
        <v/>
      </c>
      <c r="E389" s="29">
        <f>IF(ROW()-4-Inputs!$B$24&gt;=1,INDEX($C$5:$C$764,ROW()-4-Inputs!$B$24),0)</f>
        <v/>
      </c>
      <c r="F389" s="29">
        <f>F388+C389</f>
        <v/>
      </c>
      <c r="G389" s="29">
        <f>IF(A389&gt;=Inputs!$B$32,$F$764,MIN(IF(Inputs!$B$28="",1E+15,Inputs!$B$28),(1-Inputs!$B$26)*IF(ROW()-4-Inputs!$B$27&gt;=1,INDEX($F$5:$F$764,ROW()-4-Inputs!$B$27),0)))</f>
        <v/>
      </c>
      <c r="H389" s="29">
        <f>G389-G388</f>
        <v/>
      </c>
      <c r="I389" s="29">
        <f>IF(A389=Inputs!$B$32,$F$764,0)</f>
        <v/>
      </c>
      <c r="J389" s="29">
        <f>CHOOSE(Inputs!$B$37,E389,H389,I389)</f>
        <v/>
      </c>
      <c r="K389" s="29">
        <f>K388+J389-D389</f>
        <v/>
      </c>
      <c r="L389" s="29">
        <f>L388+E389-D389</f>
        <v/>
      </c>
      <c r="M389" s="29">
        <f>M388+H389-D389</f>
        <v/>
      </c>
      <c r="N389" s="29">
        <f>N388+I389-D389</f>
        <v/>
      </c>
      <c r="O389" s="29">
        <f>IF(MONTH(A389)&lt;&gt;MONTH(A388),K389,MIN(O388,K389))</f>
        <v/>
      </c>
      <c r="P389" s="29">
        <f>IF(MONTH(A389)&lt;&gt;MONTH(A388),L389,MIN(P388,L389))</f>
        <v/>
      </c>
      <c r="Q389" s="29">
        <f>IF(MONTH(A389)&lt;&gt;MONTH(A388),M389,MIN(Q388,M389))</f>
        <v/>
      </c>
      <c r="R389" s="29">
        <f>IF(MONTH(A389)&lt;&gt;MONTH(A388),N389,MIN(R388,N389))</f>
        <v/>
      </c>
    </row>
    <row r="390">
      <c r="A390" s="27">
        <f>A389+1</f>
        <v/>
      </c>
      <c r="B390" s="28">
        <f>Inputs!$B$9*(IF(AND((A390-Inputs!$B$8)&gt;=0,(A390-Inputs!$B$8)&lt;=13),Inputs!$B$16/14,0)+IF(AND((A390-Inputs!$B$8)&gt;=14,(A390-Inputs!$B$8)&lt;=Inputs!$B$35-15),Inputs!$B$18/MAX(1,Inputs!$B$35-28),0)+IF(AND((A390-Inputs!$B$8)&gt;=Inputs!$B$35-14,(A390-Inputs!$B$8)&lt;=Inputs!$B$35-1,(A390-Inputs!$B$8)&gt;=14),Inputs!$B$17/14,0))</f>
        <v/>
      </c>
      <c r="C390" s="29">
        <f>B390*Inputs!$B$10</f>
        <v/>
      </c>
      <c r="D390" s="29">
        <f>SUMIFS(Outflows!$C$5:$C$64,Outflows!$A$5:$A$64,A390)</f>
        <v/>
      </c>
      <c r="E390" s="29">
        <f>IF(ROW()-4-Inputs!$B$24&gt;=1,INDEX($C$5:$C$764,ROW()-4-Inputs!$B$24),0)</f>
        <v/>
      </c>
      <c r="F390" s="29">
        <f>F389+C390</f>
        <v/>
      </c>
      <c r="G390" s="29">
        <f>IF(A390&gt;=Inputs!$B$32,$F$764,MIN(IF(Inputs!$B$28="",1E+15,Inputs!$B$28),(1-Inputs!$B$26)*IF(ROW()-4-Inputs!$B$27&gt;=1,INDEX($F$5:$F$764,ROW()-4-Inputs!$B$27),0)))</f>
        <v/>
      </c>
      <c r="H390" s="29">
        <f>G390-G389</f>
        <v/>
      </c>
      <c r="I390" s="29">
        <f>IF(A390=Inputs!$B$32,$F$764,0)</f>
        <v/>
      </c>
      <c r="J390" s="29">
        <f>CHOOSE(Inputs!$B$37,E390,H390,I390)</f>
        <v/>
      </c>
      <c r="K390" s="29">
        <f>K389+J390-D390</f>
        <v/>
      </c>
      <c r="L390" s="29">
        <f>L389+E390-D390</f>
        <v/>
      </c>
      <c r="M390" s="29">
        <f>M389+H390-D390</f>
        <v/>
      </c>
      <c r="N390" s="29">
        <f>N389+I390-D390</f>
        <v/>
      </c>
      <c r="O390" s="29">
        <f>IF(MONTH(A390)&lt;&gt;MONTH(A389),K390,MIN(O389,K390))</f>
        <v/>
      </c>
      <c r="P390" s="29">
        <f>IF(MONTH(A390)&lt;&gt;MONTH(A389),L390,MIN(P389,L390))</f>
        <v/>
      </c>
      <c r="Q390" s="29">
        <f>IF(MONTH(A390)&lt;&gt;MONTH(A389),M390,MIN(Q389,M390))</f>
        <v/>
      </c>
      <c r="R390" s="29">
        <f>IF(MONTH(A390)&lt;&gt;MONTH(A389),N390,MIN(R389,N390))</f>
        <v/>
      </c>
    </row>
    <row r="391">
      <c r="A391" s="27">
        <f>A390+1</f>
        <v/>
      </c>
      <c r="B391" s="28">
        <f>Inputs!$B$9*(IF(AND((A391-Inputs!$B$8)&gt;=0,(A391-Inputs!$B$8)&lt;=13),Inputs!$B$16/14,0)+IF(AND((A391-Inputs!$B$8)&gt;=14,(A391-Inputs!$B$8)&lt;=Inputs!$B$35-15),Inputs!$B$18/MAX(1,Inputs!$B$35-28),0)+IF(AND((A391-Inputs!$B$8)&gt;=Inputs!$B$35-14,(A391-Inputs!$B$8)&lt;=Inputs!$B$35-1,(A391-Inputs!$B$8)&gt;=14),Inputs!$B$17/14,0))</f>
        <v/>
      </c>
      <c r="C391" s="29">
        <f>B391*Inputs!$B$10</f>
        <v/>
      </c>
      <c r="D391" s="29">
        <f>SUMIFS(Outflows!$C$5:$C$64,Outflows!$A$5:$A$64,A391)</f>
        <v/>
      </c>
      <c r="E391" s="29">
        <f>IF(ROW()-4-Inputs!$B$24&gt;=1,INDEX($C$5:$C$764,ROW()-4-Inputs!$B$24),0)</f>
        <v/>
      </c>
      <c r="F391" s="29">
        <f>F390+C391</f>
        <v/>
      </c>
      <c r="G391" s="29">
        <f>IF(A391&gt;=Inputs!$B$32,$F$764,MIN(IF(Inputs!$B$28="",1E+15,Inputs!$B$28),(1-Inputs!$B$26)*IF(ROW()-4-Inputs!$B$27&gt;=1,INDEX($F$5:$F$764,ROW()-4-Inputs!$B$27),0)))</f>
        <v/>
      </c>
      <c r="H391" s="29">
        <f>G391-G390</f>
        <v/>
      </c>
      <c r="I391" s="29">
        <f>IF(A391=Inputs!$B$32,$F$764,0)</f>
        <v/>
      </c>
      <c r="J391" s="29">
        <f>CHOOSE(Inputs!$B$37,E391,H391,I391)</f>
        <v/>
      </c>
      <c r="K391" s="29">
        <f>K390+J391-D391</f>
        <v/>
      </c>
      <c r="L391" s="29">
        <f>L390+E391-D391</f>
        <v/>
      </c>
      <c r="M391" s="29">
        <f>M390+H391-D391</f>
        <v/>
      </c>
      <c r="N391" s="29">
        <f>N390+I391-D391</f>
        <v/>
      </c>
      <c r="O391" s="29">
        <f>IF(MONTH(A391)&lt;&gt;MONTH(A390),K391,MIN(O390,K391))</f>
        <v/>
      </c>
      <c r="P391" s="29">
        <f>IF(MONTH(A391)&lt;&gt;MONTH(A390),L391,MIN(P390,L391))</f>
        <v/>
      </c>
      <c r="Q391" s="29">
        <f>IF(MONTH(A391)&lt;&gt;MONTH(A390),M391,MIN(Q390,M391))</f>
        <v/>
      </c>
      <c r="R391" s="29">
        <f>IF(MONTH(A391)&lt;&gt;MONTH(A390),N391,MIN(R390,N391))</f>
        <v/>
      </c>
    </row>
    <row r="392">
      <c r="A392" s="27">
        <f>A391+1</f>
        <v/>
      </c>
      <c r="B392" s="28">
        <f>Inputs!$B$9*(IF(AND((A392-Inputs!$B$8)&gt;=0,(A392-Inputs!$B$8)&lt;=13),Inputs!$B$16/14,0)+IF(AND((A392-Inputs!$B$8)&gt;=14,(A392-Inputs!$B$8)&lt;=Inputs!$B$35-15),Inputs!$B$18/MAX(1,Inputs!$B$35-28),0)+IF(AND((A392-Inputs!$B$8)&gt;=Inputs!$B$35-14,(A392-Inputs!$B$8)&lt;=Inputs!$B$35-1,(A392-Inputs!$B$8)&gt;=14),Inputs!$B$17/14,0))</f>
        <v/>
      </c>
      <c r="C392" s="29">
        <f>B392*Inputs!$B$10</f>
        <v/>
      </c>
      <c r="D392" s="29">
        <f>SUMIFS(Outflows!$C$5:$C$64,Outflows!$A$5:$A$64,A392)</f>
        <v/>
      </c>
      <c r="E392" s="29">
        <f>IF(ROW()-4-Inputs!$B$24&gt;=1,INDEX($C$5:$C$764,ROW()-4-Inputs!$B$24),0)</f>
        <v/>
      </c>
      <c r="F392" s="29">
        <f>F391+C392</f>
        <v/>
      </c>
      <c r="G392" s="29">
        <f>IF(A392&gt;=Inputs!$B$32,$F$764,MIN(IF(Inputs!$B$28="",1E+15,Inputs!$B$28),(1-Inputs!$B$26)*IF(ROW()-4-Inputs!$B$27&gt;=1,INDEX($F$5:$F$764,ROW()-4-Inputs!$B$27),0)))</f>
        <v/>
      </c>
      <c r="H392" s="29">
        <f>G392-G391</f>
        <v/>
      </c>
      <c r="I392" s="29">
        <f>IF(A392=Inputs!$B$32,$F$764,0)</f>
        <v/>
      </c>
      <c r="J392" s="29">
        <f>CHOOSE(Inputs!$B$37,E392,H392,I392)</f>
        <v/>
      </c>
      <c r="K392" s="29">
        <f>K391+J392-D392</f>
        <v/>
      </c>
      <c r="L392" s="29">
        <f>L391+E392-D392</f>
        <v/>
      </c>
      <c r="M392" s="29">
        <f>M391+H392-D392</f>
        <v/>
      </c>
      <c r="N392" s="29">
        <f>N391+I392-D392</f>
        <v/>
      </c>
      <c r="O392" s="29">
        <f>IF(MONTH(A392)&lt;&gt;MONTH(A391),K392,MIN(O391,K392))</f>
        <v/>
      </c>
      <c r="P392" s="29">
        <f>IF(MONTH(A392)&lt;&gt;MONTH(A391),L392,MIN(P391,L392))</f>
        <v/>
      </c>
      <c r="Q392" s="29">
        <f>IF(MONTH(A392)&lt;&gt;MONTH(A391),M392,MIN(Q391,M392))</f>
        <v/>
      </c>
      <c r="R392" s="29">
        <f>IF(MONTH(A392)&lt;&gt;MONTH(A391),N392,MIN(R391,N392))</f>
        <v/>
      </c>
    </row>
    <row r="393">
      <c r="A393" s="27">
        <f>A392+1</f>
        <v/>
      </c>
      <c r="B393" s="28">
        <f>Inputs!$B$9*(IF(AND((A393-Inputs!$B$8)&gt;=0,(A393-Inputs!$B$8)&lt;=13),Inputs!$B$16/14,0)+IF(AND((A393-Inputs!$B$8)&gt;=14,(A393-Inputs!$B$8)&lt;=Inputs!$B$35-15),Inputs!$B$18/MAX(1,Inputs!$B$35-28),0)+IF(AND((A393-Inputs!$B$8)&gt;=Inputs!$B$35-14,(A393-Inputs!$B$8)&lt;=Inputs!$B$35-1,(A393-Inputs!$B$8)&gt;=14),Inputs!$B$17/14,0))</f>
        <v/>
      </c>
      <c r="C393" s="29">
        <f>B393*Inputs!$B$10</f>
        <v/>
      </c>
      <c r="D393" s="29">
        <f>SUMIFS(Outflows!$C$5:$C$64,Outflows!$A$5:$A$64,A393)</f>
        <v/>
      </c>
      <c r="E393" s="29">
        <f>IF(ROW()-4-Inputs!$B$24&gt;=1,INDEX($C$5:$C$764,ROW()-4-Inputs!$B$24),0)</f>
        <v/>
      </c>
      <c r="F393" s="29">
        <f>F392+C393</f>
        <v/>
      </c>
      <c r="G393" s="29">
        <f>IF(A393&gt;=Inputs!$B$32,$F$764,MIN(IF(Inputs!$B$28="",1E+15,Inputs!$B$28),(1-Inputs!$B$26)*IF(ROW()-4-Inputs!$B$27&gt;=1,INDEX($F$5:$F$764,ROW()-4-Inputs!$B$27),0)))</f>
        <v/>
      </c>
      <c r="H393" s="29">
        <f>G393-G392</f>
        <v/>
      </c>
      <c r="I393" s="29">
        <f>IF(A393=Inputs!$B$32,$F$764,0)</f>
        <v/>
      </c>
      <c r="J393" s="29">
        <f>CHOOSE(Inputs!$B$37,E393,H393,I393)</f>
        <v/>
      </c>
      <c r="K393" s="29">
        <f>K392+J393-D393</f>
        <v/>
      </c>
      <c r="L393" s="29">
        <f>L392+E393-D393</f>
        <v/>
      </c>
      <c r="M393" s="29">
        <f>M392+H393-D393</f>
        <v/>
      </c>
      <c r="N393" s="29">
        <f>N392+I393-D393</f>
        <v/>
      </c>
      <c r="O393" s="29">
        <f>IF(MONTH(A393)&lt;&gt;MONTH(A392),K393,MIN(O392,K393))</f>
        <v/>
      </c>
      <c r="P393" s="29">
        <f>IF(MONTH(A393)&lt;&gt;MONTH(A392),L393,MIN(P392,L393))</f>
        <v/>
      </c>
      <c r="Q393" s="29">
        <f>IF(MONTH(A393)&lt;&gt;MONTH(A392),M393,MIN(Q392,M393))</f>
        <v/>
      </c>
      <c r="R393" s="29">
        <f>IF(MONTH(A393)&lt;&gt;MONTH(A392),N393,MIN(R392,N393))</f>
        <v/>
      </c>
    </row>
    <row r="394">
      <c r="A394" s="27">
        <f>A393+1</f>
        <v/>
      </c>
      <c r="B394" s="28">
        <f>Inputs!$B$9*(IF(AND((A394-Inputs!$B$8)&gt;=0,(A394-Inputs!$B$8)&lt;=13),Inputs!$B$16/14,0)+IF(AND((A394-Inputs!$B$8)&gt;=14,(A394-Inputs!$B$8)&lt;=Inputs!$B$35-15),Inputs!$B$18/MAX(1,Inputs!$B$35-28),0)+IF(AND((A394-Inputs!$B$8)&gt;=Inputs!$B$35-14,(A394-Inputs!$B$8)&lt;=Inputs!$B$35-1,(A394-Inputs!$B$8)&gt;=14),Inputs!$B$17/14,0))</f>
        <v/>
      </c>
      <c r="C394" s="29">
        <f>B394*Inputs!$B$10</f>
        <v/>
      </c>
      <c r="D394" s="29">
        <f>SUMIFS(Outflows!$C$5:$C$64,Outflows!$A$5:$A$64,A394)</f>
        <v/>
      </c>
      <c r="E394" s="29">
        <f>IF(ROW()-4-Inputs!$B$24&gt;=1,INDEX($C$5:$C$764,ROW()-4-Inputs!$B$24),0)</f>
        <v/>
      </c>
      <c r="F394" s="29">
        <f>F393+C394</f>
        <v/>
      </c>
      <c r="G394" s="29">
        <f>IF(A394&gt;=Inputs!$B$32,$F$764,MIN(IF(Inputs!$B$28="",1E+15,Inputs!$B$28),(1-Inputs!$B$26)*IF(ROW()-4-Inputs!$B$27&gt;=1,INDEX($F$5:$F$764,ROW()-4-Inputs!$B$27),0)))</f>
        <v/>
      </c>
      <c r="H394" s="29">
        <f>G394-G393</f>
        <v/>
      </c>
      <c r="I394" s="29">
        <f>IF(A394=Inputs!$B$32,$F$764,0)</f>
        <v/>
      </c>
      <c r="J394" s="29">
        <f>CHOOSE(Inputs!$B$37,E394,H394,I394)</f>
        <v/>
      </c>
      <c r="K394" s="29">
        <f>K393+J394-D394</f>
        <v/>
      </c>
      <c r="L394" s="29">
        <f>L393+E394-D394</f>
        <v/>
      </c>
      <c r="M394" s="29">
        <f>M393+H394-D394</f>
        <v/>
      </c>
      <c r="N394" s="29">
        <f>N393+I394-D394</f>
        <v/>
      </c>
      <c r="O394" s="29">
        <f>IF(MONTH(A394)&lt;&gt;MONTH(A393),K394,MIN(O393,K394))</f>
        <v/>
      </c>
      <c r="P394" s="29">
        <f>IF(MONTH(A394)&lt;&gt;MONTH(A393),L394,MIN(P393,L394))</f>
        <v/>
      </c>
      <c r="Q394" s="29">
        <f>IF(MONTH(A394)&lt;&gt;MONTH(A393),M394,MIN(Q393,M394))</f>
        <v/>
      </c>
      <c r="R394" s="29">
        <f>IF(MONTH(A394)&lt;&gt;MONTH(A393),N394,MIN(R393,N394))</f>
        <v/>
      </c>
    </row>
    <row r="395">
      <c r="A395" s="27">
        <f>A394+1</f>
        <v/>
      </c>
      <c r="B395" s="28">
        <f>Inputs!$B$9*(IF(AND((A395-Inputs!$B$8)&gt;=0,(A395-Inputs!$B$8)&lt;=13),Inputs!$B$16/14,0)+IF(AND((A395-Inputs!$B$8)&gt;=14,(A395-Inputs!$B$8)&lt;=Inputs!$B$35-15),Inputs!$B$18/MAX(1,Inputs!$B$35-28),0)+IF(AND((A395-Inputs!$B$8)&gt;=Inputs!$B$35-14,(A395-Inputs!$B$8)&lt;=Inputs!$B$35-1,(A395-Inputs!$B$8)&gt;=14),Inputs!$B$17/14,0))</f>
        <v/>
      </c>
      <c r="C395" s="29">
        <f>B395*Inputs!$B$10</f>
        <v/>
      </c>
      <c r="D395" s="29">
        <f>SUMIFS(Outflows!$C$5:$C$64,Outflows!$A$5:$A$64,A395)</f>
        <v/>
      </c>
      <c r="E395" s="29">
        <f>IF(ROW()-4-Inputs!$B$24&gt;=1,INDEX($C$5:$C$764,ROW()-4-Inputs!$B$24),0)</f>
        <v/>
      </c>
      <c r="F395" s="29">
        <f>F394+C395</f>
        <v/>
      </c>
      <c r="G395" s="29">
        <f>IF(A395&gt;=Inputs!$B$32,$F$764,MIN(IF(Inputs!$B$28="",1E+15,Inputs!$B$28),(1-Inputs!$B$26)*IF(ROW()-4-Inputs!$B$27&gt;=1,INDEX($F$5:$F$764,ROW()-4-Inputs!$B$27),0)))</f>
        <v/>
      </c>
      <c r="H395" s="29">
        <f>G395-G394</f>
        <v/>
      </c>
      <c r="I395" s="29">
        <f>IF(A395=Inputs!$B$32,$F$764,0)</f>
        <v/>
      </c>
      <c r="J395" s="29">
        <f>CHOOSE(Inputs!$B$37,E395,H395,I395)</f>
        <v/>
      </c>
      <c r="K395" s="29">
        <f>K394+J395-D395</f>
        <v/>
      </c>
      <c r="L395" s="29">
        <f>L394+E395-D395</f>
        <v/>
      </c>
      <c r="M395" s="29">
        <f>M394+H395-D395</f>
        <v/>
      </c>
      <c r="N395" s="29">
        <f>N394+I395-D395</f>
        <v/>
      </c>
      <c r="O395" s="29">
        <f>IF(MONTH(A395)&lt;&gt;MONTH(A394),K395,MIN(O394,K395))</f>
        <v/>
      </c>
      <c r="P395" s="29">
        <f>IF(MONTH(A395)&lt;&gt;MONTH(A394),L395,MIN(P394,L395))</f>
        <v/>
      </c>
      <c r="Q395" s="29">
        <f>IF(MONTH(A395)&lt;&gt;MONTH(A394),M395,MIN(Q394,M395))</f>
        <v/>
      </c>
      <c r="R395" s="29">
        <f>IF(MONTH(A395)&lt;&gt;MONTH(A394),N395,MIN(R394,N395))</f>
        <v/>
      </c>
    </row>
    <row r="396">
      <c r="A396" s="27">
        <f>A395+1</f>
        <v/>
      </c>
      <c r="B396" s="28">
        <f>Inputs!$B$9*(IF(AND((A396-Inputs!$B$8)&gt;=0,(A396-Inputs!$B$8)&lt;=13),Inputs!$B$16/14,0)+IF(AND((A396-Inputs!$B$8)&gt;=14,(A396-Inputs!$B$8)&lt;=Inputs!$B$35-15),Inputs!$B$18/MAX(1,Inputs!$B$35-28),0)+IF(AND((A396-Inputs!$B$8)&gt;=Inputs!$B$35-14,(A396-Inputs!$B$8)&lt;=Inputs!$B$35-1,(A396-Inputs!$B$8)&gt;=14),Inputs!$B$17/14,0))</f>
        <v/>
      </c>
      <c r="C396" s="29">
        <f>B396*Inputs!$B$10</f>
        <v/>
      </c>
      <c r="D396" s="29">
        <f>SUMIFS(Outflows!$C$5:$C$64,Outflows!$A$5:$A$64,A396)</f>
        <v/>
      </c>
      <c r="E396" s="29">
        <f>IF(ROW()-4-Inputs!$B$24&gt;=1,INDEX($C$5:$C$764,ROW()-4-Inputs!$B$24),0)</f>
        <v/>
      </c>
      <c r="F396" s="29">
        <f>F395+C396</f>
        <v/>
      </c>
      <c r="G396" s="29">
        <f>IF(A396&gt;=Inputs!$B$32,$F$764,MIN(IF(Inputs!$B$28="",1E+15,Inputs!$B$28),(1-Inputs!$B$26)*IF(ROW()-4-Inputs!$B$27&gt;=1,INDEX($F$5:$F$764,ROW()-4-Inputs!$B$27),0)))</f>
        <v/>
      </c>
      <c r="H396" s="29">
        <f>G396-G395</f>
        <v/>
      </c>
      <c r="I396" s="29">
        <f>IF(A396=Inputs!$B$32,$F$764,0)</f>
        <v/>
      </c>
      <c r="J396" s="29">
        <f>CHOOSE(Inputs!$B$37,E396,H396,I396)</f>
        <v/>
      </c>
      <c r="K396" s="29">
        <f>K395+J396-D396</f>
        <v/>
      </c>
      <c r="L396" s="29">
        <f>L395+E396-D396</f>
        <v/>
      </c>
      <c r="M396" s="29">
        <f>M395+H396-D396</f>
        <v/>
      </c>
      <c r="N396" s="29">
        <f>N395+I396-D396</f>
        <v/>
      </c>
      <c r="O396" s="29">
        <f>IF(MONTH(A396)&lt;&gt;MONTH(A395),K396,MIN(O395,K396))</f>
        <v/>
      </c>
      <c r="P396" s="29">
        <f>IF(MONTH(A396)&lt;&gt;MONTH(A395),L396,MIN(P395,L396))</f>
        <v/>
      </c>
      <c r="Q396" s="29">
        <f>IF(MONTH(A396)&lt;&gt;MONTH(A395),M396,MIN(Q395,M396))</f>
        <v/>
      </c>
      <c r="R396" s="29">
        <f>IF(MONTH(A396)&lt;&gt;MONTH(A395),N396,MIN(R395,N396))</f>
        <v/>
      </c>
    </row>
    <row r="397">
      <c r="A397" s="27">
        <f>A396+1</f>
        <v/>
      </c>
      <c r="B397" s="28">
        <f>Inputs!$B$9*(IF(AND((A397-Inputs!$B$8)&gt;=0,(A397-Inputs!$B$8)&lt;=13),Inputs!$B$16/14,0)+IF(AND((A397-Inputs!$B$8)&gt;=14,(A397-Inputs!$B$8)&lt;=Inputs!$B$35-15),Inputs!$B$18/MAX(1,Inputs!$B$35-28),0)+IF(AND((A397-Inputs!$B$8)&gt;=Inputs!$B$35-14,(A397-Inputs!$B$8)&lt;=Inputs!$B$35-1,(A397-Inputs!$B$8)&gt;=14),Inputs!$B$17/14,0))</f>
        <v/>
      </c>
      <c r="C397" s="29">
        <f>B397*Inputs!$B$10</f>
        <v/>
      </c>
      <c r="D397" s="29">
        <f>SUMIFS(Outflows!$C$5:$C$64,Outflows!$A$5:$A$64,A397)</f>
        <v/>
      </c>
      <c r="E397" s="29">
        <f>IF(ROW()-4-Inputs!$B$24&gt;=1,INDEX($C$5:$C$764,ROW()-4-Inputs!$B$24),0)</f>
        <v/>
      </c>
      <c r="F397" s="29">
        <f>F396+C397</f>
        <v/>
      </c>
      <c r="G397" s="29">
        <f>IF(A397&gt;=Inputs!$B$32,$F$764,MIN(IF(Inputs!$B$28="",1E+15,Inputs!$B$28),(1-Inputs!$B$26)*IF(ROW()-4-Inputs!$B$27&gt;=1,INDEX($F$5:$F$764,ROW()-4-Inputs!$B$27),0)))</f>
        <v/>
      </c>
      <c r="H397" s="29">
        <f>G397-G396</f>
        <v/>
      </c>
      <c r="I397" s="29">
        <f>IF(A397=Inputs!$B$32,$F$764,0)</f>
        <v/>
      </c>
      <c r="J397" s="29">
        <f>CHOOSE(Inputs!$B$37,E397,H397,I397)</f>
        <v/>
      </c>
      <c r="K397" s="29">
        <f>K396+J397-D397</f>
        <v/>
      </c>
      <c r="L397" s="29">
        <f>L396+E397-D397</f>
        <v/>
      </c>
      <c r="M397" s="29">
        <f>M396+H397-D397</f>
        <v/>
      </c>
      <c r="N397" s="29">
        <f>N396+I397-D397</f>
        <v/>
      </c>
      <c r="O397" s="29">
        <f>IF(MONTH(A397)&lt;&gt;MONTH(A396),K397,MIN(O396,K397))</f>
        <v/>
      </c>
      <c r="P397" s="29">
        <f>IF(MONTH(A397)&lt;&gt;MONTH(A396),L397,MIN(P396,L397))</f>
        <v/>
      </c>
      <c r="Q397" s="29">
        <f>IF(MONTH(A397)&lt;&gt;MONTH(A396),M397,MIN(Q396,M397))</f>
        <v/>
      </c>
      <c r="R397" s="29">
        <f>IF(MONTH(A397)&lt;&gt;MONTH(A396),N397,MIN(R396,N397))</f>
        <v/>
      </c>
    </row>
    <row r="398">
      <c r="A398" s="27">
        <f>A397+1</f>
        <v/>
      </c>
      <c r="B398" s="28">
        <f>Inputs!$B$9*(IF(AND((A398-Inputs!$B$8)&gt;=0,(A398-Inputs!$B$8)&lt;=13),Inputs!$B$16/14,0)+IF(AND((A398-Inputs!$B$8)&gt;=14,(A398-Inputs!$B$8)&lt;=Inputs!$B$35-15),Inputs!$B$18/MAX(1,Inputs!$B$35-28),0)+IF(AND((A398-Inputs!$B$8)&gt;=Inputs!$B$35-14,(A398-Inputs!$B$8)&lt;=Inputs!$B$35-1,(A398-Inputs!$B$8)&gt;=14),Inputs!$B$17/14,0))</f>
        <v/>
      </c>
      <c r="C398" s="29">
        <f>B398*Inputs!$B$10</f>
        <v/>
      </c>
      <c r="D398" s="29">
        <f>SUMIFS(Outflows!$C$5:$C$64,Outflows!$A$5:$A$64,A398)</f>
        <v/>
      </c>
      <c r="E398" s="29">
        <f>IF(ROW()-4-Inputs!$B$24&gt;=1,INDEX($C$5:$C$764,ROW()-4-Inputs!$B$24),0)</f>
        <v/>
      </c>
      <c r="F398" s="29">
        <f>F397+C398</f>
        <v/>
      </c>
      <c r="G398" s="29">
        <f>IF(A398&gt;=Inputs!$B$32,$F$764,MIN(IF(Inputs!$B$28="",1E+15,Inputs!$B$28),(1-Inputs!$B$26)*IF(ROW()-4-Inputs!$B$27&gt;=1,INDEX($F$5:$F$764,ROW()-4-Inputs!$B$27),0)))</f>
        <v/>
      </c>
      <c r="H398" s="29">
        <f>G398-G397</f>
        <v/>
      </c>
      <c r="I398" s="29">
        <f>IF(A398=Inputs!$B$32,$F$764,0)</f>
        <v/>
      </c>
      <c r="J398" s="29">
        <f>CHOOSE(Inputs!$B$37,E398,H398,I398)</f>
        <v/>
      </c>
      <c r="K398" s="29">
        <f>K397+J398-D398</f>
        <v/>
      </c>
      <c r="L398" s="29">
        <f>L397+E398-D398</f>
        <v/>
      </c>
      <c r="M398" s="29">
        <f>M397+H398-D398</f>
        <v/>
      </c>
      <c r="N398" s="29">
        <f>N397+I398-D398</f>
        <v/>
      </c>
      <c r="O398" s="29">
        <f>IF(MONTH(A398)&lt;&gt;MONTH(A397),K398,MIN(O397,K398))</f>
        <v/>
      </c>
      <c r="P398" s="29">
        <f>IF(MONTH(A398)&lt;&gt;MONTH(A397),L398,MIN(P397,L398))</f>
        <v/>
      </c>
      <c r="Q398" s="29">
        <f>IF(MONTH(A398)&lt;&gt;MONTH(A397),M398,MIN(Q397,M398))</f>
        <v/>
      </c>
      <c r="R398" s="29">
        <f>IF(MONTH(A398)&lt;&gt;MONTH(A397),N398,MIN(R397,N398))</f>
        <v/>
      </c>
    </row>
    <row r="399">
      <c r="A399" s="27">
        <f>A398+1</f>
        <v/>
      </c>
      <c r="B399" s="28">
        <f>Inputs!$B$9*(IF(AND((A399-Inputs!$B$8)&gt;=0,(A399-Inputs!$B$8)&lt;=13),Inputs!$B$16/14,0)+IF(AND((A399-Inputs!$B$8)&gt;=14,(A399-Inputs!$B$8)&lt;=Inputs!$B$35-15),Inputs!$B$18/MAX(1,Inputs!$B$35-28),0)+IF(AND((A399-Inputs!$B$8)&gt;=Inputs!$B$35-14,(A399-Inputs!$B$8)&lt;=Inputs!$B$35-1,(A399-Inputs!$B$8)&gt;=14),Inputs!$B$17/14,0))</f>
        <v/>
      </c>
      <c r="C399" s="29">
        <f>B399*Inputs!$B$10</f>
        <v/>
      </c>
      <c r="D399" s="29">
        <f>SUMIFS(Outflows!$C$5:$C$64,Outflows!$A$5:$A$64,A399)</f>
        <v/>
      </c>
      <c r="E399" s="29">
        <f>IF(ROW()-4-Inputs!$B$24&gt;=1,INDEX($C$5:$C$764,ROW()-4-Inputs!$B$24),0)</f>
        <v/>
      </c>
      <c r="F399" s="29">
        <f>F398+C399</f>
        <v/>
      </c>
      <c r="G399" s="29">
        <f>IF(A399&gt;=Inputs!$B$32,$F$764,MIN(IF(Inputs!$B$28="",1E+15,Inputs!$B$28),(1-Inputs!$B$26)*IF(ROW()-4-Inputs!$B$27&gt;=1,INDEX($F$5:$F$764,ROW()-4-Inputs!$B$27),0)))</f>
        <v/>
      </c>
      <c r="H399" s="29">
        <f>G399-G398</f>
        <v/>
      </c>
      <c r="I399" s="29">
        <f>IF(A399=Inputs!$B$32,$F$764,0)</f>
        <v/>
      </c>
      <c r="J399" s="29">
        <f>CHOOSE(Inputs!$B$37,E399,H399,I399)</f>
        <v/>
      </c>
      <c r="K399" s="29">
        <f>K398+J399-D399</f>
        <v/>
      </c>
      <c r="L399" s="29">
        <f>L398+E399-D399</f>
        <v/>
      </c>
      <c r="M399" s="29">
        <f>M398+H399-D399</f>
        <v/>
      </c>
      <c r="N399" s="29">
        <f>N398+I399-D399</f>
        <v/>
      </c>
      <c r="O399" s="29">
        <f>IF(MONTH(A399)&lt;&gt;MONTH(A398),K399,MIN(O398,K399))</f>
        <v/>
      </c>
      <c r="P399" s="29">
        <f>IF(MONTH(A399)&lt;&gt;MONTH(A398),L399,MIN(P398,L399))</f>
        <v/>
      </c>
      <c r="Q399" s="29">
        <f>IF(MONTH(A399)&lt;&gt;MONTH(A398),M399,MIN(Q398,M399))</f>
        <v/>
      </c>
      <c r="R399" s="29">
        <f>IF(MONTH(A399)&lt;&gt;MONTH(A398),N399,MIN(R398,N399))</f>
        <v/>
      </c>
    </row>
    <row r="400">
      <c r="A400" s="27">
        <f>A399+1</f>
        <v/>
      </c>
      <c r="B400" s="28">
        <f>Inputs!$B$9*(IF(AND((A400-Inputs!$B$8)&gt;=0,(A400-Inputs!$B$8)&lt;=13),Inputs!$B$16/14,0)+IF(AND((A400-Inputs!$B$8)&gt;=14,(A400-Inputs!$B$8)&lt;=Inputs!$B$35-15),Inputs!$B$18/MAX(1,Inputs!$B$35-28),0)+IF(AND((A400-Inputs!$B$8)&gt;=Inputs!$B$35-14,(A400-Inputs!$B$8)&lt;=Inputs!$B$35-1,(A400-Inputs!$B$8)&gt;=14),Inputs!$B$17/14,0))</f>
        <v/>
      </c>
      <c r="C400" s="29">
        <f>B400*Inputs!$B$10</f>
        <v/>
      </c>
      <c r="D400" s="29">
        <f>SUMIFS(Outflows!$C$5:$C$64,Outflows!$A$5:$A$64,A400)</f>
        <v/>
      </c>
      <c r="E400" s="29">
        <f>IF(ROW()-4-Inputs!$B$24&gt;=1,INDEX($C$5:$C$764,ROW()-4-Inputs!$B$24),0)</f>
        <v/>
      </c>
      <c r="F400" s="29">
        <f>F399+C400</f>
        <v/>
      </c>
      <c r="G400" s="29">
        <f>IF(A400&gt;=Inputs!$B$32,$F$764,MIN(IF(Inputs!$B$28="",1E+15,Inputs!$B$28),(1-Inputs!$B$26)*IF(ROW()-4-Inputs!$B$27&gt;=1,INDEX($F$5:$F$764,ROW()-4-Inputs!$B$27),0)))</f>
        <v/>
      </c>
      <c r="H400" s="29">
        <f>G400-G399</f>
        <v/>
      </c>
      <c r="I400" s="29">
        <f>IF(A400=Inputs!$B$32,$F$764,0)</f>
        <v/>
      </c>
      <c r="J400" s="29">
        <f>CHOOSE(Inputs!$B$37,E400,H400,I400)</f>
        <v/>
      </c>
      <c r="K400" s="29">
        <f>K399+J400-D400</f>
        <v/>
      </c>
      <c r="L400" s="29">
        <f>L399+E400-D400</f>
        <v/>
      </c>
      <c r="M400" s="29">
        <f>M399+H400-D400</f>
        <v/>
      </c>
      <c r="N400" s="29">
        <f>N399+I400-D400</f>
        <v/>
      </c>
      <c r="O400" s="29">
        <f>IF(MONTH(A400)&lt;&gt;MONTH(A399),K400,MIN(O399,K400))</f>
        <v/>
      </c>
      <c r="P400" s="29">
        <f>IF(MONTH(A400)&lt;&gt;MONTH(A399),L400,MIN(P399,L400))</f>
        <v/>
      </c>
      <c r="Q400" s="29">
        <f>IF(MONTH(A400)&lt;&gt;MONTH(A399),M400,MIN(Q399,M400))</f>
        <v/>
      </c>
      <c r="R400" s="29">
        <f>IF(MONTH(A400)&lt;&gt;MONTH(A399),N400,MIN(R399,N400))</f>
        <v/>
      </c>
    </row>
    <row r="401">
      <c r="A401" s="27">
        <f>A400+1</f>
        <v/>
      </c>
      <c r="B401" s="28">
        <f>Inputs!$B$9*(IF(AND((A401-Inputs!$B$8)&gt;=0,(A401-Inputs!$B$8)&lt;=13),Inputs!$B$16/14,0)+IF(AND((A401-Inputs!$B$8)&gt;=14,(A401-Inputs!$B$8)&lt;=Inputs!$B$35-15),Inputs!$B$18/MAX(1,Inputs!$B$35-28),0)+IF(AND((A401-Inputs!$B$8)&gt;=Inputs!$B$35-14,(A401-Inputs!$B$8)&lt;=Inputs!$B$35-1,(A401-Inputs!$B$8)&gt;=14),Inputs!$B$17/14,0))</f>
        <v/>
      </c>
      <c r="C401" s="29">
        <f>B401*Inputs!$B$10</f>
        <v/>
      </c>
      <c r="D401" s="29">
        <f>SUMIFS(Outflows!$C$5:$C$64,Outflows!$A$5:$A$64,A401)</f>
        <v/>
      </c>
      <c r="E401" s="29">
        <f>IF(ROW()-4-Inputs!$B$24&gt;=1,INDEX($C$5:$C$764,ROW()-4-Inputs!$B$24),0)</f>
        <v/>
      </c>
      <c r="F401" s="29">
        <f>F400+C401</f>
        <v/>
      </c>
      <c r="G401" s="29">
        <f>IF(A401&gt;=Inputs!$B$32,$F$764,MIN(IF(Inputs!$B$28="",1E+15,Inputs!$B$28),(1-Inputs!$B$26)*IF(ROW()-4-Inputs!$B$27&gt;=1,INDEX($F$5:$F$764,ROW()-4-Inputs!$B$27),0)))</f>
        <v/>
      </c>
      <c r="H401" s="29">
        <f>G401-G400</f>
        <v/>
      </c>
      <c r="I401" s="29">
        <f>IF(A401=Inputs!$B$32,$F$764,0)</f>
        <v/>
      </c>
      <c r="J401" s="29">
        <f>CHOOSE(Inputs!$B$37,E401,H401,I401)</f>
        <v/>
      </c>
      <c r="K401" s="29">
        <f>K400+J401-D401</f>
        <v/>
      </c>
      <c r="L401" s="29">
        <f>L400+E401-D401</f>
        <v/>
      </c>
      <c r="M401" s="29">
        <f>M400+H401-D401</f>
        <v/>
      </c>
      <c r="N401" s="29">
        <f>N400+I401-D401</f>
        <v/>
      </c>
      <c r="O401" s="29">
        <f>IF(MONTH(A401)&lt;&gt;MONTH(A400),K401,MIN(O400,K401))</f>
        <v/>
      </c>
      <c r="P401" s="29">
        <f>IF(MONTH(A401)&lt;&gt;MONTH(A400),L401,MIN(P400,L401))</f>
        <v/>
      </c>
      <c r="Q401" s="29">
        <f>IF(MONTH(A401)&lt;&gt;MONTH(A400),M401,MIN(Q400,M401))</f>
        <v/>
      </c>
      <c r="R401" s="29">
        <f>IF(MONTH(A401)&lt;&gt;MONTH(A400),N401,MIN(R400,N401))</f>
        <v/>
      </c>
    </row>
    <row r="402">
      <c r="A402" s="27">
        <f>A401+1</f>
        <v/>
      </c>
      <c r="B402" s="28">
        <f>Inputs!$B$9*(IF(AND((A402-Inputs!$B$8)&gt;=0,(A402-Inputs!$B$8)&lt;=13),Inputs!$B$16/14,0)+IF(AND((A402-Inputs!$B$8)&gt;=14,(A402-Inputs!$B$8)&lt;=Inputs!$B$35-15),Inputs!$B$18/MAX(1,Inputs!$B$35-28),0)+IF(AND((A402-Inputs!$B$8)&gt;=Inputs!$B$35-14,(A402-Inputs!$B$8)&lt;=Inputs!$B$35-1,(A402-Inputs!$B$8)&gt;=14),Inputs!$B$17/14,0))</f>
        <v/>
      </c>
      <c r="C402" s="29">
        <f>B402*Inputs!$B$10</f>
        <v/>
      </c>
      <c r="D402" s="29">
        <f>SUMIFS(Outflows!$C$5:$C$64,Outflows!$A$5:$A$64,A402)</f>
        <v/>
      </c>
      <c r="E402" s="29">
        <f>IF(ROW()-4-Inputs!$B$24&gt;=1,INDEX($C$5:$C$764,ROW()-4-Inputs!$B$24),0)</f>
        <v/>
      </c>
      <c r="F402" s="29">
        <f>F401+C402</f>
        <v/>
      </c>
      <c r="G402" s="29">
        <f>IF(A402&gt;=Inputs!$B$32,$F$764,MIN(IF(Inputs!$B$28="",1E+15,Inputs!$B$28),(1-Inputs!$B$26)*IF(ROW()-4-Inputs!$B$27&gt;=1,INDEX($F$5:$F$764,ROW()-4-Inputs!$B$27),0)))</f>
        <v/>
      </c>
      <c r="H402" s="29">
        <f>G402-G401</f>
        <v/>
      </c>
      <c r="I402" s="29">
        <f>IF(A402=Inputs!$B$32,$F$764,0)</f>
        <v/>
      </c>
      <c r="J402" s="29">
        <f>CHOOSE(Inputs!$B$37,E402,H402,I402)</f>
        <v/>
      </c>
      <c r="K402" s="29">
        <f>K401+J402-D402</f>
        <v/>
      </c>
      <c r="L402" s="29">
        <f>L401+E402-D402</f>
        <v/>
      </c>
      <c r="M402" s="29">
        <f>M401+H402-D402</f>
        <v/>
      </c>
      <c r="N402" s="29">
        <f>N401+I402-D402</f>
        <v/>
      </c>
      <c r="O402" s="29">
        <f>IF(MONTH(A402)&lt;&gt;MONTH(A401),K402,MIN(O401,K402))</f>
        <v/>
      </c>
      <c r="P402" s="29">
        <f>IF(MONTH(A402)&lt;&gt;MONTH(A401),L402,MIN(P401,L402))</f>
        <v/>
      </c>
      <c r="Q402" s="29">
        <f>IF(MONTH(A402)&lt;&gt;MONTH(A401),M402,MIN(Q401,M402))</f>
        <v/>
      </c>
      <c r="R402" s="29">
        <f>IF(MONTH(A402)&lt;&gt;MONTH(A401),N402,MIN(R401,N402))</f>
        <v/>
      </c>
    </row>
    <row r="403">
      <c r="A403" s="27">
        <f>A402+1</f>
        <v/>
      </c>
      <c r="B403" s="28">
        <f>Inputs!$B$9*(IF(AND((A403-Inputs!$B$8)&gt;=0,(A403-Inputs!$B$8)&lt;=13),Inputs!$B$16/14,0)+IF(AND((A403-Inputs!$B$8)&gt;=14,(A403-Inputs!$B$8)&lt;=Inputs!$B$35-15),Inputs!$B$18/MAX(1,Inputs!$B$35-28),0)+IF(AND((A403-Inputs!$B$8)&gt;=Inputs!$B$35-14,(A403-Inputs!$B$8)&lt;=Inputs!$B$35-1,(A403-Inputs!$B$8)&gt;=14),Inputs!$B$17/14,0))</f>
        <v/>
      </c>
      <c r="C403" s="29">
        <f>B403*Inputs!$B$10</f>
        <v/>
      </c>
      <c r="D403" s="29">
        <f>SUMIFS(Outflows!$C$5:$C$64,Outflows!$A$5:$A$64,A403)</f>
        <v/>
      </c>
      <c r="E403" s="29">
        <f>IF(ROW()-4-Inputs!$B$24&gt;=1,INDEX($C$5:$C$764,ROW()-4-Inputs!$B$24),0)</f>
        <v/>
      </c>
      <c r="F403" s="29">
        <f>F402+C403</f>
        <v/>
      </c>
      <c r="G403" s="29">
        <f>IF(A403&gt;=Inputs!$B$32,$F$764,MIN(IF(Inputs!$B$28="",1E+15,Inputs!$B$28),(1-Inputs!$B$26)*IF(ROW()-4-Inputs!$B$27&gt;=1,INDEX($F$5:$F$764,ROW()-4-Inputs!$B$27),0)))</f>
        <v/>
      </c>
      <c r="H403" s="29">
        <f>G403-G402</f>
        <v/>
      </c>
      <c r="I403" s="29">
        <f>IF(A403=Inputs!$B$32,$F$764,0)</f>
        <v/>
      </c>
      <c r="J403" s="29">
        <f>CHOOSE(Inputs!$B$37,E403,H403,I403)</f>
        <v/>
      </c>
      <c r="K403" s="29">
        <f>K402+J403-D403</f>
        <v/>
      </c>
      <c r="L403" s="29">
        <f>L402+E403-D403</f>
        <v/>
      </c>
      <c r="M403" s="29">
        <f>M402+H403-D403</f>
        <v/>
      </c>
      <c r="N403" s="29">
        <f>N402+I403-D403</f>
        <v/>
      </c>
      <c r="O403" s="29">
        <f>IF(MONTH(A403)&lt;&gt;MONTH(A402),K403,MIN(O402,K403))</f>
        <v/>
      </c>
      <c r="P403" s="29">
        <f>IF(MONTH(A403)&lt;&gt;MONTH(A402),L403,MIN(P402,L403))</f>
        <v/>
      </c>
      <c r="Q403" s="29">
        <f>IF(MONTH(A403)&lt;&gt;MONTH(A402),M403,MIN(Q402,M403))</f>
        <v/>
      </c>
      <c r="R403" s="29">
        <f>IF(MONTH(A403)&lt;&gt;MONTH(A402),N403,MIN(R402,N403))</f>
        <v/>
      </c>
    </row>
    <row r="404">
      <c r="A404" s="27">
        <f>A403+1</f>
        <v/>
      </c>
      <c r="B404" s="28">
        <f>Inputs!$B$9*(IF(AND((A404-Inputs!$B$8)&gt;=0,(A404-Inputs!$B$8)&lt;=13),Inputs!$B$16/14,0)+IF(AND((A404-Inputs!$B$8)&gt;=14,(A404-Inputs!$B$8)&lt;=Inputs!$B$35-15),Inputs!$B$18/MAX(1,Inputs!$B$35-28),0)+IF(AND((A404-Inputs!$B$8)&gt;=Inputs!$B$35-14,(A404-Inputs!$B$8)&lt;=Inputs!$B$35-1,(A404-Inputs!$B$8)&gt;=14),Inputs!$B$17/14,0))</f>
        <v/>
      </c>
      <c r="C404" s="29">
        <f>B404*Inputs!$B$10</f>
        <v/>
      </c>
      <c r="D404" s="29">
        <f>SUMIFS(Outflows!$C$5:$C$64,Outflows!$A$5:$A$64,A404)</f>
        <v/>
      </c>
      <c r="E404" s="29">
        <f>IF(ROW()-4-Inputs!$B$24&gt;=1,INDEX($C$5:$C$764,ROW()-4-Inputs!$B$24),0)</f>
        <v/>
      </c>
      <c r="F404" s="29">
        <f>F403+C404</f>
        <v/>
      </c>
      <c r="G404" s="29">
        <f>IF(A404&gt;=Inputs!$B$32,$F$764,MIN(IF(Inputs!$B$28="",1E+15,Inputs!$B$28),(1-Inputs!$B$26)*IF(ROW()-4-Inputs!$B$27&gt;=1,INDEX($F$5:$F$764,ROW()-4-Inputs!$B$27),0)))</f>
        <v/>
      </c>
      <c r="H404" s="29">
        <f>G404-G403</f>
        <v/>
      </c>
      <c r="I404" s="29">
        <f>IF(A404=Inputs!$B$32,$F$764,0)</f>
        <v/>
      </c>
      <c r="J404" s="29">
        <f>CHOOSE(Inputs!$B$37,E404,H404,I404)</f>
        <v/>
      </c>
      <c r="K404" s="29">
        <f>K403+J404-D404</f>
        <v/>
      </c>
      <c r="L404" s="29">
        <f>L403+E404-D404</f>
        <v/>
      </c>
      <c r="M404" s="29">
        <f>M403+H404-D404</f>
        <v/>
      </c>
      <c r="N404" s="29">
        <f>N403+I404-D404</f>
        <v/>
      </c>
      <c r="O404" s="29">
        <f>IF(MONTH(A404)&lt;&gt;MONTH(A403),K404,MIN(O403,K404))</f>
        <v/>
      </c>
      <c r="P404" s="29">
        <f>IF(MONTH(A404)&lt;&gt;MONTH(A403),L404,MIN(P403,L404))</f>
        <v/>
      </c>
      <c r="Q404" s="29">
        <f>IF(MONTH(A404)&lt;&gt;MONTH(A403),M404,MIN(Q403,M404))</f>
        <v/>
      </c>
      <c r="R404" s="29">
        <f>IF(MONTH(A404)&lt;&gt;MONTH(A403),N404,MIN(R403,N404))</f>
        <v/>
      </c>
    </row>
    <row r="405">
      <c r="A405" s="27">
        <f>A404+1</f>
        <v/>
      </c>
      <c r="B405" s="28">
        <f>Inputs!$B$9*(IF(AND((A405-Inputs!$B$8)&gt;=0,(A405-Inputs!$B$8)&lt;=13),Inputs!$B$16/14,0)+IF(AND((A405-Inputs!$B$8)&gt;=14,(A405-Inputs!$B$8)&lt;=Inputs!$B$35-15),Inputs!$B$18/MAX(1,Inputs!$B$35-28),0)+IF(AND((A405-Inputs!$B$8)&gt;=Inputs!$B$35-14,(A405-Inputs!$B$8)&lt;=Inputs!$B$35-1,(A405-Inputs!$B$8)&gt;=14),Inputs!$B$17/14,0))</f>
        <v/>
      </c>
      <c r="C405" s="29">
        <f>B405*Inputs!$B$10</f>
        <v/>
      </c>
      <c r="D405" s="29">
        <f>SUMIFS(Outflows!$C$5:$C$64,Outflows!$A$5:$A$64,A405)</f>
        <v/>
      </c>
      <c r="E405" s="29">
        <f>IF(ROW()-4-Inputs!$B$24&gt;=1,INDEX($C$5:$C$764,ROW()-4-Inputs!$B$24),0)</f>
        <v/>
      </c>
      <c r="F405" s="29">
        <f>F404+C405</f>
        <v/>
      </c>
      <c r="G405" s="29">
        <f>IF(A405&gt;=Inputs!$B$32,$F$764,MIN(IF(Inputs!$B$28="",1E+15,Inputs!$B$28),(1-Inputs!$B$26)*IF(ROW()-4-Inputs!$B$27&gt;=1,INDEX($F$5:$F$764,ROW()-4-Inputs!$B$27),0)))</f>
        <v/>
      </c>
      <c r="H405" s="29">
        <f>G405-G404</f>
        <v/>
      </c>
      <c r="I405" s="29">
        <f>IF(A405=Inputs!$B$32,$F$764,0)</f>
        <v/>
      </c>
      <c r="J405" s="29">
        <f>CHOOSE(Inputs!$B$37,E405,H405,I405)</f>
        <v/>
      </c>
      <c r="K405" s="29">
        <f>K404+J405-D405</f>
        <v/>
      </c>
      <c r="L405" s="29">
        <f>L404+E405-D405</f>
        <v/>
      </c>
      <c r="M405" s="29">
        <f>M404+H405-D405</f>
        <v/>
      </c>
      <c r="N405" s="29">
        <f>N404+I405-D405</f>
        <v/>
      </c>
      <c r="O405" s="29">
        <f>IF(MONTH(A405)&lt;&gt;MONTH(A404),K405,MIN(O404,K405))</f>
        <v/>
      </c>
      <c r="P405" s="29">
        <f>IF(MONTH(A405)&lt;&gt;MONTH(A404),L405,MIN(P404,L405))</f>
        <v/>
      </c>
      <c r="Q405" s="29">
        <f>IF(MONTH(A405)&lt;&gt;MONTH(A404),M405,MIN(Q404,M405))</f>
        <v/>
      </c>
      <c r="R405" s="29">
        <f>IF(MONTH(A405)&lt;&gt;MONTH(A404),N405,MIN(R404,N405))</f>
        <v/>
      </c>
    </row>
    <row r="406">
      <c r="A406" s="27">
        <f>A405+1</f>
        <v/>
      </c>
      <c r="B406" s="28">
        <f>Inputs!$B$9*(IF(AND((A406-Inputs!$B$8)&gt;=0,(A406-Inputs!$B$8)&lt;=13),Inputs!$B$16/14,0)+IF(AND((A406-Inputs!$B$8)&gt;=14,(A406-Inputs!$B$8)&lt;=Inputs!$B$35-15),Inputs!$B$18/MAX(1,Inputs!$B$35-28),0)+IF(AND((A406-Inputs!$B$8)&gt;=Inputs!$B$35-14,(A406-Inputs!$B$8)&lt;=Inputs!$B$35-1,(A406-Inputs!$B$8)&gt;=14),Inputs!$B$17/14,0))</f>
        <v/>
      </c>
      <c r="C406" s="29">
        <f>B406*Inputs!$B$10</f>
        <v/>
      </c>
      <c r="D406" s="29">
        <f>SUMIFS(Outflows!$C$5:$C$64,Outflows!$A$5:$A$64,A406)</f>
        <v/>
      </c>
      <c r="E406" s="29">
        <f>IF(ROW()-4-Inputs!$B$24&gt;=1,INDEX($C$5:$C$764,ROW()-4-Inputs!$B$24),0)</f>
        <v/>
      </c>
      <c r="F406" s="29">
        <f>F405+C406</f>
        <v/>
      </c>
      <c r="G406" s="29">
        <f>IF(A406&gt;=Inputs!$B$32,$F$764,MIN(IF(Inputs!$B$28="",1E+15,Inputs!$B$28),(1-Inputs!$B$26)*IF(ROW()-4-Inputs!$B$27&gt;=1,INDEX($F$5:$F$764,ROW()-4-Inputs!$B$27),0)))</f>
        <v/>
      </c>
      <c r="H406" s="29">
        <f>G406-G405</f>
        <v/>
      </c>
      <c r="I406" s="29">
        <f>IF(A406=Inputs!$B$32,$F$764,0)</f>
        <v/>
      </c>
      <c r="J406" s="29">
        <f>CHOOSE(Inputs!$B$37,E406,H406,I406)</f>
        <v/>
      </c>
      <c r="K406" s="29">
        <f>K405+J406-D406</f>
        <v/>
      </c>
      <c r="L406" s="29">
        <f>L405+E406-D406</f>
        <v/>
      </c>
      <c r="M406" s="29">
        <f>M405+H406-D406</f>
        <v/>
      </c>
      <c r="N406" s="29">
        <f>N405+I406-D406</f>
        <v/>
      </c>
      <c r="O406" s="29">
        <f>IF(MONTH(A406)&lt;&gt;MONTH(A405),K406,MIN(O405,K406))</f>
        <v/>
      </c>
      <c r="P406" s="29">
        <f>IF(MONTH(A406)&lt;&gt;MONTH(A405),L406,MIN(P405,L406))</f>
        <v/>
      </c>
      <c r="Q406" s="29">
        <f>IF(MONTH(A406)&lt;&gt;MONTH(A405),M406,MIN(Q405,M406))</f>
        <v/>
      </c>
      <c r="R406" s="29">
        <f>IF(MONTH(A406)&lt;&gt;MONTH(A405),N406,MIN(R405,N406))</f>
        <v/>
      </c>
    </row>
    <row r="407">
      <c r="A407" s="27">
        <f>A406+1</f>
        <v/>
      </c>
      <c r="B407" s="28">
        <f>Inputs!$B$9*(IF(AND((A407-Inputs!$B$8)&gt;=0,(A407-Inputs!$B$8)&lt;=13),Inputs!$B$16/14,0)+IF(AND((A407-Inputs!$B$8)&gt;=14,(A407-Inputs!$B$8)&lt;=Inputs!$B$35-15),Inputs!$B$18/MAX(1,Inputs!$B$35-28),0)+IF(AND((A407-Inputs!$B$8)&gt;=Inputs!$B$35-14,(A407-Inputs!$B$8)&lt;=Inputs!$B$35-1,(A407-Inputs!$B$8)&gt;=14),Inputs!$B$17/14,0))</f>
        <v/>
      </c>
      <c r="C407" s="29">
        <f>B407*Inputs!$B$10</f>
        <v/>
      </c>
      <c r="D407" s="29">
        <f>SUMIFS(Outflows!$C$5:$C$64,Outflows!$A$5:$A$64,A407)</f>
        <v/>
      </c>
      <c r="E407" s="29">
        <f>IF(ROW()-4-Inputs!$B$24&gt;=1,INDEX($C$5:$C$764,ROW()-4-Inputs!$B$24),0)</f>
        <v/>
      </c>
      <c r="F407" s="29">
        <f>F406+C407</f>
        <v/>
      </c>
      <c r="G407" s="29">
        <f>IF(A407&gt;=Inputs!$B$32,$F$764,MIN(IF(Inputs!$B$28="",1E+15,Inputs!$B$28),(1-Inputs!$B$26)*IF(ROW()-4-Inputs!$B$27&gt;=1,INDEX($F$5:$F$764,ROW()-4-Inputs!$B$27),0)))</f>
        <v/>
      </c>
      <c r="H407" s="29">
        <f>G407-G406</f>
        <v/>
      </c>
      <c r="I407" s="29">
        <f>IF(A407=Inputs!$B$32,$F$764,0)</f>
        <v/>
      </c>
      <c r="J407" s="29">
        <f>CHOOSE(Inputs!$B$37,E407,H407,I407)</f>
        <v/>
      </c>
      <c r="K407" s="29">
        <f>K406+J407-D407</f>
        <v/>
      </c>
      <c r="L407" s="29">
        <f>L406+E407-D407</f>
        <v/>
      </c>
      <c r="M407" s="29">
        <f>M406+H407-D407</f>
        <v/>
      </c>
      <c r="N407" s="29">
        <f>N406+I407-D407</f>
        <v/>
      </c>
      <c r="O407" s="29">
        <f>IF(MONTH(A407)&lt;&gt;MONTH(A406),K407,MIN(O406,K407))</f>
        <v/>
      </c>
      <c r="P407" s="29">
        <f>IF(MONTH(A407)&lt;&gt;MONTH(A406),L407,MIN(P406,L407))</f>
        <v/>
      </c>
      <c r="Q407" s="29">
        <f>IF(MONTH(A407)&lt;&gt;MONTH(A406),M407,MIN(Q406,M407))</f>
        <v/>
      </c>
      <c r="R407" s="29">
        <f>IF(MONTH(A407)&lt;&gt;MONTH(A406),N407,MIN(R406,N407))</f>
        <v/>
      </c>
    </row>
    <row r="408">
      <c r="A408" s="27">
        <f>A407+1</f>
        <v/>
      </c>
      <c r="B408" s="28">
        <f>Inputs!$B$9*(IF(AND((A408-Inputs!$B$8)&gt;=0,(A408-Inputs!$B$8)&lt;=13),Inputs!$B$16/14,0)+IF(AND((A408-Inputs!$B$8)&gt;=14,(A408-Inputs!$B$8)&lt;=Inputs!$B$35-15),Inputs!$B$18/MAX(1,Inputs!$B$35-28),0)+IF(AND((A408-Inputs!$B$8)&gt;=Inputs!$B$35-14,(A408-Inputs!$B$8)&lt;=Inputs!$B$35-1,(A408-Inputs!$B$8)&gt;=14),Inputs!$B$17/14,0))</f>
        <v/>
      </c>
      <c r="C408" s="29">
        <f>B408*Inputs!$B$10</f>
        <v/>
      </c>
      <c r="D408" s="29">
        <f>SUMIFS(Outflows!$C$5:$C$64,Outflows!$A$5:$A$64,A408)</f>
        <v/>
      </c>
      <c r="E408" s="29">
        <f>IF(ROW()-4-Inputs!$B$24&gt;=1,INDEX($C$5:$C$764,ROW()-4-Inputs!$B$24),0)</f>
        <v/>
      </c>
      <c r="F408" s="29">
        <f>F407+C408</f>
        <v/>
      </c>
      <c r="G408" s="29">
        <f>IF(A408&gt;=Inputs!$B$32,$F$764,MIN(IF(Inputs!$B$28="",1E+15,Inputs!$B$28),(1-Inputs!$B$26)*IF(ROW()-4-Inputs!$B$27&gt;=1,INDEX($F$5:$F$764,ROW()-4-Inputs!$B$27),0)))</f>
        <v/>
      </c>
      <c r="H408" s="29">
        <f>G408-G407</f>
        <v/>
      </c>
      <c r="I408" s="29">
        <f>IF(A408=Inputs!$B$32,$F$764,0)</f>
        <v/>
      </c>
      <c r="J408" s="29">
        <f>CHOOSE(Inputs!$B$37,E408,H408,I408)</f>
        <v/>
      </c>
      <c r="K408" s="29">
        <f>K407+J408-D408</f>
        <v/>
      </c>
      <c r="L408" s="29">
        <f>L407+E408-D408</f>
        <v/>
      </c>
      <c r="M408" s="29">
        <f>M407+H408-D408</f>
        <v/>
      </c>
      <c r="N408" s="29">
        <f>N407+I408-D408</f>
        <v/>
      </c>
      <c r="O408" s="29">
        <f>IF(MONTH(A408)&lt;&gt;MONTH(A407),K408,MIN(O407,K408))</f>
        <v/>
      </c>
      <c r="P408" s="29">
        <f>IF(MONTH(A408)&lt;&gt;MONTH(A407),L408,MIN(P407,L408))</f>
        <v/>
      </c>
      <c r="Q408" s="29">
        <f>IF(MONTH(A408)&lt;&gt;MONTH(A407),M408,MIN(Q407,M408))</f>
        <v/>
      </c>
      <c r="R408" s="29">
        <f>IF(MONTH(A408)&lt;&gt;MONTH(A407),N408,MIN(R407,N408))</f>
        <v/>
      </c>
    </row>
    <row r="409">
      <c r="A409" s="27">
        <f>A408+1</f>
        <v/>
      </c>
      <c r="B409" s="28">
        <f>Inputs!$B$9*(IF(AND((A409-Inputs!$B$8)&gt;=0,(A409-Inputs!$B$8)&lt;=13),Inputs!$B$16/14,0)+IF(AND((A409-Inputs!$B$8)&gt;=14,(A409-Inputs!$B$8)&lt;=Inputs!$B$35-15),Inputs!$B$18/MAX(1,Inputs!$B$35-28),0)+IF(AND((A409-Inputs!$B$8)&gt;=Inputs!$B$35-14,(A409-Inputs!$B$8)&lt;=Inputs!$B$35-1,(A409-Inputs!$B$8)&gt;=14),Inputs!$B$17/14,0))</f>
        <v/>
      </c>
      <c r="C409" s="29">
        <f>B409*Inputs!$B$10</f>
        <v/>
      </c>
      <c r="D409" s="29">
        <f>SUMIFS(Outflows!$C$5:$C$64,Outflows!$A$5:$A$64,A409)</f>
        <v/>
      </c>
      <c r="E409" s="29">
        <f>IF(ROW()-4-Inputs!$B$24&gt;=1,INDEX($C$5:$C$764,ROW()-4-Inputs!$B$24),0)</f>
        <v/>
      </c>
      <c r="F409" s="29">
        <f>F408+C409</f>
        <v/>
      </c>
      <c r="G409" s="29">
        <f>IF(A409&gt;=Inputs!$B$32,$F$764,MIN(IF(Inputs!$B$28="",1E+15,Inputs!$B$28),(1-Inputs!$B$26)*IF(ROW()-4-Inputs!$B$27&gt;=1,INDEX($F$5:$F$764,ROW()-4-Inputs!$B$27),0)))</f>
        <v/>
      </c>
      <c r="H409" s="29">
        <f>G409-G408</f>
        <v/>
      </c>
      <c r="I409" s="29">
        <f>IF(A409=Inputs!$B$32,$F$764,0)</f>
        <v/>
      </c>
      <c r="J409" s="29">
        <f>CHOOSE(Inputs!$B$37,E409,H409,I409)</f>
        <v/>
      </c>
      <c r="K409" s="29">
        <f>K408+J409-D409</f>
        <v/>
      </c>
      <c r="L409" s="29">
        <f>L408+E409-D409</f>
        <v/>
      </c>
      <c r="M409" s="29">
        <f>M408+H409-D409</f>
        <v/>
      </c>
      <c r="N409" s="29">
        <f>N408+I409-D409</f>
        <v/>
      </c>
      <c r="O409" s="29">
        <f>IF(MONTH(A409)&lt;&gt;MONTH(A408),K409,MIN(O408,K409))</f>
        <v/>
      </c>
      <c r="P409" s="29">
        <f>IF(MONTH(A409)&lt;&gt;MONTH(A408),L409,MIN(P408,L409))</f>
        <v/>
      </c>
      <c r="Q409" s="29">
        <f>IF(MONTH(A409)&lt;&gt;MONTH(A408),M409,MIN(Q408,M409))</f>
        <v/>
      </c>
      <c r="R409" s="29">
        <f>IF(MONTH(A409)&lt;&gt;MONTH(A408),N409,MIN(R408,N409))</f>
        <v/>
      </c>
    </row>
    <row r="410">
      <c r="A410" s="27">
        <f>A409+1</f>
        <v/>
      </c>
      <c r="B410" s="28">
        <f>Inputs!$B$9*(IF(AND((A410-Inputs!$B$8)&gt;=0,(A410-Inputs!$B$8)&lt;=13),Inputs!$B$16/14,0)+IF(AND((A410-Inputs!$B$8)&gt;=14,(A410-Inputs!$B$8)&lt;=Inputs!$B$35-15),Inputs!$B$18/MAX(1,Inputs!$B$35-28),0)+IF(AND((A410-Inputs!$B$8)&gt;=Inputs!$B$35-14,(A410-Inputs!$B$8)&lt;=Inputs!$B$35-1,(A410-Inputs!$B$8)&gt;=14),Inputs!$B$17/14,0))</f>
        <v/>
      </c>
      <c r="C410" s="29">
        <f>B410*Inputs!$B$10</f>
        <v/>
      </c>
      <c r="D410" s="29">
        <f>SUMIFS(Outflows!$C$5:$C$64,Outflows!$A$5:$A$64,A410)</f>
        <v/>
      </c>
      <c r="E410" s="29">
        <f>IF(ROW()-4-Inputs!$B$24&gt;=1,INDEX($C$5:$C$764,ROW()-4-Inputs!$B$24),0)</f>
        <v/>
      </c>
      <c r="F410" s="29">
        <f>F409+C410</f>
        <v/>
      </c>
      <c r="G410" s="29">
        <f>IF(A410&gt;=Inputs!$B$32,$F$764,MIN(IF(Inputs!$B$28="",1E+15,Inputs!$B$28),(1-Inputs!$B$26)*IF(ROW()-4-Inputs!$B$27&gt;=1,INDEX($F$5:$F$764,ROW()-4-Inputs!$B$27),0)))</f>
        <v/>
      </c>
      <c r="H410" s="29">
        <f>G410-G409</f>
        <v/>
      </c>
      <c r="I410" s="29">
        <f>IF(A410=Inputs!$B$32,$F$764,0)</f>
        <v/>
      </c>
      <c r="J410" s="29">
        <f>CHOOSE(Inputs!$B$37,E410,H410,I410)</f>
        <v/>
      </c>
      <c r="K410" s="29">
        <f>K409+J410-D410</f>
        <v/>
      </c>
      <c r="L410" s="29">
        <f>L409+E410-D410</f>
        <v/>
      </c>
      <c r="M410" s="29">
        <f>M409+H410-D410</f>
        <v/>
      </c>
      <c r="N410" s="29">
        <f>N409+I410-D410</f>
        <v/>
      </c>
      <c r="O410" s="29">
        <f>IF(MONTH(A410)&lt;&gt;MONTH(A409),K410,MIN(O409,K410))</f>
        <v/>
      </c>
      <c r="P410" s="29">
        <f>IF(MONTH(A410)&lt;&gt;MONTH(A409),L410,MIN(P409,L410))</f>
        <v/>
      </c>
      <c r="Q410" s="29">
        <f>IF(MONTH(A410)&lt;&gt;MONTH(A409),M410,MIN(Q409,M410))</f>
        <v/>
      </c>
      <c r="R410" s="29">
        <f>IF(MONTH(A410)&lt;&gt;MONTH(A409),N410,MIN(R409,N410))</f>
        <v/>
      </c>
    </row>
    <row r="411">
      <c r="A411" s="27">
        <f>A410+1</f>
        <v/>
      </c>
      <c r="B411" s="28">
        <f>Inputs!$B$9*(IF(AND((A411-Inputs!$B$8)&gt;=0,(A411-Inputs!$B$8)&lt;=13),Inputs!$B$16/14,0)+IF(AND((A411-Inputs!$B$8)&gt;=14,(A411-Inputs!$B$8)&lt;=Inputs!$B$35-15),Inputs!$B$18/MAX(1,Inputs!$B$35-28),0)+IF(AND((A411-Inputs!$B$8)&gt;=Inputs!$B$35-14,(A411-Inputs!$B$8)&lt;=Inputs!$B$35-1,(A411-Inputs!$B$8)&gt;=14),Inputs!$B$17/14,0))</f>
        <v/>
      </c>
      <c r="C411" s="29">
        <f>B411*Inputs!$B$10</f>
        <v/>
      </c>
      <c r="D411" s="29">
        <f>SUMIFS(Outflows!$C$5:$C$64,Outflows!$A$5:$A$64,A411)</f>
        <v/>
      </c>
      <c r="E411" s="29">
        <f>IF(ROW()-4-Inputs!$B$24&gt;=1,INDEX($C$5:$C$764,ROW()-4-Inputs!$B$24),0)</f>
        <v/>
      </c>
      <c r="F411" s="29">
        <f>F410+C411</f>
        <v/>
      </c>
      <c r="G411" s="29">
        <f>IF(A411&gt;=Inputs!$B$32,$F$764,MIN(IF(Inputs!$B$28="",1E+15,Inputs!$B$28),(1-Inputs!$B$26)*IF(ROW()-4-Inputs!$B$27&gt;=1,INDEX($F$5:$F$764,ROW()-4-Inputs!$B$27),0)))</f>
        <v/>
      </c>
      <c r="H411" s="29">
        <f>G411-G410</f>
        <v/>
      </c>
      <c r="I411" s="29">
        <f>IF(A411=Inputs!$B$32,$F$764,0)</f>
        <v/>
      </c>
      <c r="J411" s="29">
        <f>CHOOSE(Inputs!$B$37,E411,H411,I411)</f>
        <v/>
      </c>
      <c r="K411" s="29">
        <f>K410+J411-D411</f>
        <v/>
      </c>
      <c r="L411" s="29">
        <f>L410+E411-D411</f>
        <v/>
      </c>
      <c r="M411" s="29">
        <f>M410+H411-D411</f>
        <v/>
      </c>
      <c r="N411" s="29">
        <f>N410+I411-D411</f>
        <v/>
      </c>
      <c r="O411" s="29">
        <f>IF(MONTH(A411)&lt;&gt;MONTH(A410),K411,MIN(O410,K411))</f>
        <v/>
      </c>
      <c r="P411" s="29">
        <f>IF(MONTH(A411)&lt;&gt;MONTH(A410),L411,MIN(P410,L411))</f>
        <v/>
      </c>
      <c r="Q411" s="29">
        <f>IF(MONTH(A411)&lt;&gt;MONTH(A410),M411,MIN(Q410,M411))</f>
        <v/>
      </c>
      <c r="R411" s="29">
        <f>IF(MONTH(A411)&lt;&gt;MONTH(A410),N411,MIN(R410,N411))</f>
        <v/>
      </c>
    </row>
    <row r="412">
      <c r="A412" s="27">
        <f>A411+1</f>
        <v/>
      </c>
      <c r="B412" s="28">
        <f>Inputs!$B$9*(IF(AND((A412-Inputs!$B$8)&gt;=0,(A412-Inputs!$B$8)&lt;=13),Inputs!$B$16/14,0)+IF(AND((A412-Inputs!$B$8)&gt;=14,(A412-Inputs!$B$8)&lt;=Inputs!$B$35-15),Inputs!$B$18/MAX(1,Inputs!$B$35-28),0)+IF(AND((A412-Inputs!$B$8)&gt;=Inputs!$B$35-14,(A412-Inputs!$B$8)&lt;=Inputs!$B$35-1,(A412-Inputs!$B$8)&gt;=14),Inputs!$B$17/14,0))</f>
        <v/>
      </c>
      <c r="C412" s="29">
        <f>B412*Inputs!$B$10</f>
        <v/>
      </c>
      <c r="D412" s="29">
        <f>SUMIFS(Outflows!$C$5:$C$64,Outflows!$A$5:$A$64,A412)</f>
        <v/>
      </c>
      <c r="E412" s="29">
        <f>IF(ROW()-4-Inputs!$B$24&gt;=1,INDEX($C$5:$C$764,ROW()-4-Inputs!$B$24),0)</f>
        <v/>
      </c>
      <c r="F412" s="29">
        <f>F411+C412</f>
        <v/>
      </c>
      <c r="G412" s="29">
        <f>IF(A412&gt;=Inputs!$B$32,$F$764,MIN(IF(Inputs!$B$28="",1E+15,Inputs!$B$28),(1-Inputs!$B$26)*IF(ROW()-4-Inputs!$B$27&gt;=1,INDEX($F$5:$F$764,ROW()-4-Inputs!$B$27),0)))</f>
        <v/>
      </c>
      <c r="H412" s="29">
        <f>G412-G411</f>
        <v/>
      </c>
      <c r="I412" s="29">
        <f>IF(A412=Inputs!$B$32,$F$764,0)</f>
        <v/>
      </c>
      <c r="J412" s="29">
        <f>CHOOSE(Inputs!$B$37,E412,H412,I412)</f>
        <v/>
      </c>
      <c r="K412" s="29">
        <f>K411+J412-D412</f>
        <v/>
      </c>
      <c r="L412" s="29">
        <f>L411+E412-D412</f>
        <v/>
      </c>
      <c r="M412" s="29">
        <f>M411+H412-D412</f>
        <v/>
      </c>
      <c r="N412" s="29">
        <f>N411+I412-D412</f>
        <v/>
      </c>
      <c r="O412" s="29">
        <f>IF(MONTH(A412)&lt;&gt;MONTH(A411),K412,MIN(O411,K412))</f>
        <v/>
      </c>
      <c r="P412" s="29">
        <f>IF(MONTH(A412)&lt;&gt;MONTH(A411),L412,MIN(P411,L412))</f>
        <v/>
      </c>
      <c r="Q412" s="29">
        <f>IF(MONTH(A412)&lt;&gt;MONTH(A411),M412,MIN(Q411,M412))</f>
        <v/>
      </c>
      <c r="R412" s="29">
        <f>IF(MONTH(A412)&lt;&gt;MONTH(A411),N412,MIN(R411,N412))</f>
        <v/>
      </c>
    </row>
    <row r="413">
      <c r="A413" s="27">
        <f>A412+1</f>
        <v/>
      </c>
      <c r="B413" s="28">
        <f>Inputs!$B$9*(IF(AND((A413-Inputs!$B$8)&gt;=0,(A413-Inputs!$B$8)&lt;=13),Inputs!$B$16/14,0)+IF(AND((A413-Inputs!$B$8)&gt;=14,(A413-Inputs!$B$8)&lt;=Inputs!$B$35-15),Inputs!$B$18/MAX(1,Inputs!$B$35-28),0)+IF(AND((A413-Inputs!$B$8)&gt;=Inputs!$B$35-14,(A413-Inputs!$B$8)&lt;=Inputs!$B$35-1,(A413-Inputs!$B$8)&gt;=14),Inputs!$B$17/14,0))</f>
        <v/>
      </c>
      <c r="C413" s="29">
        <f>B413*Inputs!$B$10</f>
        <v/>
      </c>
      <c r="D413" s="29">
        <f>SUMIFS(Outflows!$C$5:$C$64,Outflows!$A$5:$A$64,A413)</f>
        <v/>
      </c>
      <c r="E413" s="29">
        <f>IF(ROW()-4-Inputs!$B$24&gt;=1,INDEX($C$5:$C$764,ROW()-4-Inputs!$B$24),0)</f>
        <v/>
      </c>
      <c r="F413" s="29">
        <f>F412+C413</f>
        <v/>
      </c>
      <c r="G413" s="29">
        <f>IF(A413&gt;=Inputs!$B$32,$F$764,MIN(IF(Inputs!$B$28="",1E+15,Inputs!$B$28),(1-Inputs!$B$26)*IF(ROW()-4-Inputs!$B$27&gt;=1,INDEX($F$5:$F$764,ROW()-4-Inputs!$B$27),0)))</f>
        <v/>
      </c>
      <c r="H413" s="29">
        <f>G413-G412</f>
        <v/>
      </c>
      <c r="I413" s="29">
        <f>IF(A413=Inputs!$B$32,$F$764,0)</f>
        <v/>
      </c>
      <c r="J413" s="29">
        <f>CHOOSE(Inputs!$B$37,E413,H413,I413)</f>
        <v/>
      </c>
      <c r="K413" s="29">
        <f>K412+J413-D413</f>
        <v/>
      </c>
      <c r="L413" s="29">
        <f>L412+E413-D413</f>
        <v/>
      </c>
      <c r="M413" s="29">
        <f>M412+H413-D413</f>
        <v/>
      </c>
      <c r="N413" s="29">
        <f>N412+I413-D413</f>
        <v/>
      </c>
      <c r="O413" s="29">
        <f>IF(MONTH(A413)&lt;&gt;MONTH(A412),K413,MIN(O412,K413))</f>
        <v/>
      </c>
      <c r="P413" s="29">
        <f>IF(MONTH(A413)&lt;&gt;MONTH(A412),L413,MIN(P412,L413))</f>
        <v/>
      </c>
      <c r="Q413" s="29">
        <f>IF(MONTH(A413)&lt;&gt;MONTH(A412),M413,MIN(Q412,M413))</f>
        <v/>
      </c>
      <c r="R413" s="29">
        <f>IF(MONTH(A413)&lt;&gt;MONTH(A412),N413,MIN(R412,N413))</f>
        <v/>
      </c>
    </row>
    <row r="414">
      <c r="A414" s="27">
        <f>A413+1</f>
        <v/>
      </c>
      <c r="B414" s="28">
        <f>Inputs!$B$9*(IF(AND((A414-Inputs!$B$8)&gt;=0,(A414-Inputs!$B$8)&lt;=13),Inputs!$B$16/14,0)+IF(AND((A414-Inputs!$B$8)&gt;=14,(A414-Inputs!$B$8)&lt;=Inputs!$B$35-15),Inputs!$B$18/MAX(1,Inputs!$B$35-28),0)+IF(AND((A414-Inputs!$B$8)&gt;=Inputs!$B$35-14,(A414-Inputs!$B$8)&lt;=Inputs!$B$35-1,(A414-Inputs!$B$8)&gt;=14),Inputs!$B$17/14,0))</f>
        <v/>
      </c>
      <c r="C414" s="29">
        <f>B414*Inputs!$B$10</f>
        <v/>
      </c>
      <c r="D414" s="29">
        <f>SUMIFS(Outflows!$C$5:$C$64,Outflows!$A$5:$A$64,A414)</f>
        <v/>
      </c>
      <c r="E414" s="29">
        <f>IF(ROW()-4-Inputs!$B$24&gt;=1,INDEX($C$5:$C$764,ROW()-4-Inputs!$B$24),0)</f>
        <v/>
      </c>
      <c r="F414" s="29">
        <f>F413+C414</f>
        <v/>
      </c>
      <c r="G414" s="29">
        <f>IF(A414&gt;=Inputs!$B$32,$F$764,MIN(IF(Inputs!$B$28="",1E+15,Inputs!$B$28),(1-Inputs!$B$26)*IF(ROW()-4-Inputs!$B$27&gt;=1,INDEX($F$5:$F$764,ROW()-4-Inputs!$B$27),0)))</f>
        <v/>
      </c>
      <c r="H414" s="29">
        <f>G414-G413</f>
        <v/>
      </c>
      <c r="I414" s="29">
        <f>IF(A414=Inputs!$B$32,$F$764,0)</f>
        <v/>
      </c>
      <c r="J414" s="29">
        <f>CHOOSE(Inputs!$B$37,E414,H414,I414)</f>
        <v/>
      </c>
      <c r="K414" s="29">
        <f>K413+J414-D414</f>
        <v/>
      </c>
      <c r="L414" s="29">
        <f>L413+E414-D414</f>
        <v/>
      </c>
      <c r="M414" s="29">
        <f>M413+H414-D414</f>
        <v/>
      </c>
      <c r="N414" s="29">
        <f>N413+I414-D414</f>
        <v/>
      </c>
      <c r="O414" s="29">
        <f>IF(MONTH(A414)&lt;&gt;MONTH(A413),K414,MIN(O413,K414))</f>
        <v/>
      </c>
      <c r="P414" s="29">
        <f>IF(MONTH(A414)&lt;&gt;MONTH(A413),L414,MIN(P413,L414))</f>
        <v/>
      </c>
      <c r="Q414" s="29">
        <f>IF(MONTH(A414)&lt;&gt;MONTH(A413),M414,MIN(Q413,M414))</f>
        <v/>
      </c>
      <c r="R414" s="29">
        <f>IF(MONTH(A414)&lt;&gt;MONTH(A413),N414,MIN(R413,N414))</f>
        <v/>
      </c>
    </row>
    <row r="415">
      <c r="A415" s="27">
        <f>A414+1</f>
        <v/>
      </c>
      <c r="B415" s="28">
        <f>Inputs!$B$9*(IF(AND((A415-Inputs!$B$8)&gt;=0,(A415-Inputs!$B$8)&lt;=13),Inputs!$B$16/14,0)+IF(AND((A415-Inputs!$B$8)&gt;=14,(A415-Inputs!$B$8)&lt;=Inputs!$B$35-15),Inputs!$B$18/MAX(1,Inputs!$B$35-28),0)+IF(AND((A415-Inputs!$B$8)&gt;=Inputs!$B$35-14,(A415-Inputs!$B$8)&lt;=Inputs!$B$35-1,(A415-Inputs!$B$8)&gt;=14),Inputs!$B$17/14,0))</f>
        <v/>
      </c>
      <c r="C415" s="29">
        <f>B415*Inputs!$B$10</f>
        <v/>
      </c>
      <c r="D415" s="29">
        <f>SUMIFS(Outflows!$C$5:$C$64,Outflows!$A$5:$A$64,A415)</f>
        <v/>
      </c>
      <c r="E415" s="29">
        <f>IF(ROW()-4-Inputs!$B$24&gt;=1,INDEX($C$5:$C$764,ROW()-4-Inputs!$B$24),0)</f>
        <v/>
      </c>
      <c r="F415" s="29">
        <f>F414+C415</f>
        <v/>
      </c>
      <c r="G415" s="29">
        <f>IF(A415&gt;=Inputs!$B$32,$F$764,MIN(IF(Inputs!$B$28="",1E+15,Inputs!$B$28),(1-Inputs!$B$26)*IF(ROW()-4-Inputs!$B$27&gt;=1,INDEX($F$5:$F$764,ROW()-4-Inputs!$B$27),0)))</f>
        <v/>
      </c>
      <c r="H415" s="29">
        <f>G415-G414</f>
        <v/>
      </c>
      <c r="I415" s="29">
        <f>IF(A415=Inputs!$B$32,$F$764,0)</f>
        <v/>
      </c>
      <c r="J415" s="29">
        <f>CHOOSE(Inputs!$B$37,E415,H415,I415)</f>
        <v/>
      </c>
      <c r="K415" s="29">
        <f>K414+J415-D415</f>
        <v/>
      </c>
      <c r="L415" s="29">
        <f>L414+E415-D415</f>
        <v/>
      </c>
      <c r="M415" s="29">
        <f>M414+H415-D415</f>
        <v/>
      </c>
      <c r="N415" s="29">
        <f>N414+I415-D415</f>
        <v/>
      </c>
      <c r="O415" s="29">
        <f>IF(MONTH(A415)&lt;&gt;MONTH(A414),K415,MIN(O414,K415))</f>
        <v/>
      </c>
      <c r="P415" s="29">
        <f>IF(MONTH(A415)&lt;&gt;MONTH(A414),L415,MIN(P414,L415))</f>
        <v/>
      </c>
      <c r="Q415" s="29">
        <f>IF(MONTH(A415)&lt;&gt;MONTH(A414),M415,MIN(Q414,M415))</f>
        <v/>
      </c>
      <c r="R415" s="29">
        <f>IF(MONTH(A415)&lt;&gt;MONTH(A414),N415,MIN(R414,N415))</f>
        <v/>
      </c>
    </row>
    <row r="416">
      <c r="A416" s="27">
        <f>A415+1</f>
        <v/>
      </c>
      <c r="B416" s="28">
        <f>Inputs!$B$9*(IF(AND((A416-Inputs!$B$8)&gt;=0,(A416-Inputs!$B$8)&lt;=13),Inputs!$B$16/14,0)+IF(AND((A416-Inputs!$B$8)&gt;=14,(A416-Inputs!$B$8)&lt;=Inputs!$B$35-15),Inputs!$B$18/MAX(1,Inputs!$B$35-28),0)+IF(AND((A416-Inputs!$B$8)&gt;=Inputs!$B$35-14,(A416-Inputs!$B$8)&lt;=Inputs!$B$35-1,(A416-Inputs!$B$8)&gt;=14),Inputs!$B$17/14,0))</f>
        <v/>
      </c>
      <c r="C416" s="29">
        <f>B416*Inputs!$B$10</f>
        <v/>
      </c>
      <c r="D416" s="29">
        <f>SUMIFS(Outflows!$C$5:$C$64,Outflows!$A$5:$A$64,A416)</f>
        <v/>
      </c>
      <c r="E416" s="29">
        <f>IF(ROW()-4-Inputs!$B$24&gt;=1,INDEX($C$5:$C$764,ROW()-4-Inputs!$B$24),0)</f>
        <v/>
      </c>
      <c r="F416" s="29">
        <f>F415+C416</f>
        <v/>
      </c>
      <c r="G416" s="29">
        <f>IF(A416&gt;=Inputs!$B$32,$F$764,MIN(IF(Inputs!$B$28="",1E+15,Inputs!$B$28),(1-Inputs!$B$26)*IF(ROW()-4-Inputs!$B$27&gt;=1,INDEX($F$5:$F$764,ROW()-4-Inputs!$B$27),0)))</f>
        <v/>
      </c>
      <c r="H416" s="29">
        <f>G416-G415</f>
        <v/>
      </c>
      <c r="I416" s="29">
        <f>IF(A416=Inputs!$B$32,$F$764,0)</f>
        <v/>
      </c>
      <c r="J416" s="29">
        <f>CHOOSE(Inputs!$B$37,E416,H416,I416)</f>
        <v/>
      </c>
      <c r="K416" s="29">
        <f>K415+J416-D416</f>
        <v/>
      </c>
      <c r="L416" s="29">
        <f>L415+E416-D416</f>
        <v/>
      </c>
      <c r="M416" s="29">
        <f>M415+H416-D416</f>
        <v/>
      </c>
      <c r="N416" s="29">
        <f>N415+I416-D416</f>
        <v/>
      </c>
      <c r="O416" s="29">
        <f>IF(MONTH(A416)&lt;&gt;MONTH(A415),K416,MIN(O415,K416))</f>
        <v/>
      </c>
      <c r="P416" s="29">
        <f>IF(MONTH(A416)&lt;&gt;MONTH(A415),L416,MIN(P415,L416))</f>
        <v/>
      </c>
      <c r="Q416" s="29">
        <f>IF(MONTH(A416)&lt;&gt;MONTH(A415),M416,MIN(Q415,M416))</f>
        <v/>
      </c>
      <c r="R416" s="29">
        <f>IF(MONTH(A416)&lt;&gt;MONTH(A415),N416,MIN(R415,N416))</f>
        <v/>
      </c>
    </row>
    <row r="417">
      <c r="A417" s="27">
        <f>A416+1</f>
        <v/>
      </c>
      <c r="B417" s="28">
        <f>Inputs!$B$9*(IF(AND((A417-Inputs!$B$8)&gt;=0,(A417-Inputs!$B$8)&lt;=13),Inputs!$B$16/14,0)+IF(AND((A417-Inputs!$B$8)&gt;=14,(A417-Inputs!$B$8)&lt;=Inputs!$B$35-15),Inputs!$B$18/MAX(1,Inputs!$B$35-28),0)+IF(AND((A417-Inputs!$B$8)&gt;=Inputs!$B$35-14,(A417-Inputs!$B$8)&lt;=Inputs!$B$35-1,(A417-Inputs!$B$8)&gt;=14),Inputs!$B$17/14,0))</f>
        <v/>
      </c>
      <c r="C417" s="29">
        <f>B417*Inputs!$B$10</f>
        <v/>
      </c>
      <c r="D417" s="29">
        <f>SUMIFS(Outflows!$C$5:$C$64,Outflows!$A$5:$A$64,A417)</f>
        <v/>
      </c>
      <c r="E417" s="29">
        <f>IF(ROW()-4-Inputs!$B$24&gt;=1,INDEX($C$5:$C$764,ROW()-4-Inputs!$B$24),0)</f>
        <v/>
      </c>
      <c r="F417" s="29">
        <f>F416+C417</f>
        <v/>
      </c>
      <c r="G417" s="29">
        <f>IF(A417&gt;=Inputs!$B$32,$F$764,MIN(IF(Inputs!$B$28="",1E+15,Inputs!$B$28),(1-Inputs!$B$26)*IF(ROW()-4-Inputs!$B$27&gt;=1,INDEX($F$5:$F$764,ROW()-4-Inputs!$B$27),0)))</f>
        <v/>
      </c>
      <c r="H417" s="29">
        <f>G417-G416</f>
        <v/>
      </c>
      <c r="I417" s="29">
        <f>IF(A417=Inputs!$B$32,$F$764,0)</f>
        <v/>
      </c>
      <c r="J417" s="29">
        <f>CHOOSE(Inputs!$B$37,E417,H417,I417)</f>
        <v/>
      </c>
      <c r="K417" s="29">
        <f>K416+J417-D417</f>
        <v/>
      </c>
      <c r="L417" s="29">
        <f>L416+E417-D417</f>
        <v/>
      </c>
      <c r="M417" s="29">
        <f>M416+H417-D417</f>
        <v/>
      </c>
      <c r="N417" s="29">
        <f>N416+I417-D417</f>
        <v/>
      </c>
      <c r="O417" s="29">
        <f>IF(MONTH(A417)&lt;&gt;MONTH(A416),K417,MIN(O416,K417))</f>
        <v/>
      </c>
      <c r="P417" s="29">
        <f>IF(MONTH(A417)&lt;&gt;MONTH(A416),L417,MIN(P416,L417))</f>
        <v/>
      </c>
      <c r="Q417" s="29">
        <f>IF(MONTH(A417)&lt;&gt;MONTH(A416),M417,MIN(Q416,M417))</f>
        <v/>
      </c>
      <c r="R417" s="29">
        <f>IF(MONTH(A417)&lt;&gt;MONTH(A416),N417,MIN(R416,N417))</f>
        <v/>
      </c>
    </row>
    <row r="418">
      <c r="A418" s="27">
        <f>A417+1</f>
        <v/>
      </c>
      <c r="B418" s="28">
        <f>Inputs!$B$9*(IF(AND((A418-Inputs!$B$8)&gt;=0,(A418-Inputs!$B$8)&lt;=13),Inputs!$B$16/14,0)+IF(AND((A418-Inputs!$B$8)&gt;=14,(A418-Inputs!$B$8)&lt;=Inputs!$B$35-15),Inputs!$B$18/MAX(1,Inputs!$B$35-28),0)+IF(AND((A418-Inputs!$B$8)&gt;=Inputs!$B$35-14,(A418-Inputs!$B$8)&lt;=Inputs!$B$35-1,(A418-Inputs!$B$8)&gt;=14),Inputs!$B$17/14,0))</f>
        <v/>
      </c>
      <c r="C418" s="29">
        <f>B418*Inputs!$B$10</f>
        <v/>
      </c>
      <c r="D418" s="29">
        <f>SUMIFS(Outflows!$C$5:$C$64,Outflows!$A$5:$A$64,A418)</f>
        <v/>
      </c>
      <c r="E418" s="29">
        <f>IF(ROW()-4-Inputs!$B$24&gt;=1,INDEX($C$5:$C$764,ROW()-4-Inputs!$B$24),0)</f>
        <v/>
      </c>
      <c r="F418" s="29">
        <f>F417+C418</f>
        <v/>
      </c>
      <c r="G418" s="29">
        <f>IF(A418&gt;=Inputs!$B$32,$F$764,MIN(IF(Inputs!$B$28="",1E+15,Inputs!$B$28),(1-Inputs!$B$26)*IF(ROW()-4-Inputs!$B$27&gt;=1,INDEX($F$5:$F$764,ROW()-4-Inputs!$B$27),0)))</f>
        <v/>
      </c>
      <c r="H418" s="29">
        <f>G418-G417</f>
        <v/>
      </c>
      <c r="I418" s="29">
        <f>IF(A418=Inputs!$B$32,$F$764,0)</f>
        <v/>
      </c>
      <c r="J418" s="29">
        <f>CHOOSE(Inputs!$B$37,E418,H418,I418)</f>
        <v/>
      </c>
      <c r="K418" s="29">
        <f>K417+J418-D418</f>
        <v/>
      </c>
      <c r="L418" s="29">
        <f>L417+E418-D418</f>
        <v/>
      </c>
      <c r="M418" s="29">
        <f>M417+H418-D418</f>
        <v/>
      </c>
      <c r="N418" s="29">
        <f>N417+I418-D418</f>
        <v/>
      </c>
      <c r="O418" s="29">
        <f>IF(MONTH(A418)&lt;&gt;MONTH(A417),K418,MIN(O417,K418))</f>
        <v/>
      </c>
      <c r="P418" s="29">
        <f>IF(MONTH(A418)&lt;&gt;MONTH(A417),L418,MIN(P417,L418))</f>
        <v/>
      </c>
      <c r="Q418" s="29">
        <f>IF(MONTH(A418)&lt;&gt;MONTH(A417),M418,MIN(Q417,M418))</f>
        <v/>
      </c>
      <c r="R418" s="29">
        <f>IF(MONTH(A418)&lt;&gt;MONTH(A417),N418,MIN(R417,N418))</f>
        <v/>
      </c>
    </row>
    <row r="419">
      <c r="A419" s="27">
        <f>A418+1</f>
        <v/>
      </c>
      <c r="B419" s="28">
        <f>Inputs!$B$9*(IF(AND((A419-Inputs!$B$8)&gt;=0,(A419-Inputs!$B$8)&lt;=13),Inputs!$B$16/14,0)+IF(AND((A419-Inputs!$B$8)&gt;=14,(A419-Inputs!$B$8)&lt;=Inputs!$B$35-15),Inputs!$B$18/MAX(1,Inputs!$B$35-28),0)+IF(AND((A419-Inputs!$B$8)&gt;=Inputs!$B$35-14,(A419-Inputs!$B$8)&lt;=Inputs!$B$35-1,(A419-Inputs!$B$8)&gt;=14),Inputs!$B$17/14,0))</f>
        <v/>
      </c>
      <c r="C419" s="29">
        <f>B419*Inputs!$B$10</f>
        <v/>
      </c>
      <c r="D419" s="29">
        <f>SUMIFS(Outflows!$C$5:$C$64,Outflows!$A$5:$A$64,A419)</f>
        <v/>
      </c>
      <c r="E419" s="29">
        <f>IF(ROW()-4-Inputs!$B$24&gt;=1,INDEX($C$5:$C$764,ROW()-4-Inputs!$B$24),0)</f>
        <v/>
      </c>
      <c r="F419" s="29">
        <f>F418+C419</f>
        <v/>
      </c>
      <c r="G419" s="29">
        <f>IF(A419&gt;=Inputs!$B$32,$F$764,MIN(IF(Inputs!$B$28="",1E+15,Inputs!$B$28),(1-Inputs!$B$26)*IF(ROW()-4-Inputs!$B$27&gt;=1,INDEX($F$5:$F$764,ROW()-4-Inputs!$B$27),0)))</f>
        <v/>
      </c>
      <c r="H419" s="29">
        <f>G419-G418</f>
        <v/>
      </c>
      <c r="I419" s="29">
        <f>IF(A419=Inputs!$B$32,$F$764,0)</f>
        <v/>
      </c>
      <c r="J419" s="29">
        <f>CHOOSE(Inputs!$B$37,E419,H419,I419)</f>
        <v/>
      </c>
      <c r="K419" s="29">
        <f>K418+J419-D419</f>
        <v/>
      </c>
      <c r="L419" s="29">
        <f>L418+E419-D419</f>
        <v/>
      </c>
      <c r="M419" s="29">
        <f>M418+H419-D419</f>
        <v/>
      </c>
      <c r="N419" s="29">
        <f>N418+I419-D419</f>
        <v/>
      </c>
      <c r="O419" s="29">
        <f>IF(MONTH(A419)&lt;&gt;MONTH(A418),K419,MIN(O418,K419))</f>
        <v/>
      </c>
      <c r="P419" s="29">
        <f>IF(MONTH(A419)&lt;&gt;MONTH(A418),L419,MIN(P418,L419))</f>
        <v/>
      </c>
      <c r="Q419" s="29">
        <f>IF(MONTH(A419)&lt;&gt;MONTH(A418),M419,MIN(Q418,M419))</f>
        <v/>
      </c>
      <c r="R419" s="29">
        <f>IF(MONTH(A419)&lt;&gt;MONTH(A418),N419,MIN(R418,N419))</f>
        <v/>
      </c>
    </row>
    <row r="420">
      <c r="A420" s="27">
        <f>A419+1</f>
        <v/>
      </c>
      <c r="B420" s="28">
        <f>Inputs!$B$9*(IF(AND((A420-Inputs!$B$8)&gt;=0,(A420-Inputs!$B$8)&lt;=13),Inputs!$B$16/14,0)+IF(AND((A420-Inputs!$B$8)&gt;=14,(A420-Inputs!$B$8)&lt;=Inputs!$B$35-15),Inputs!$B$18/MAX(1,Inputs!$B$35-28),0)+IF(AND((A420-Inputs!$B$8)&gt;=Inputs!$B$35-14,(A420-Inputs!$B$8)&lt;=Inputs!$B$35-1,(A420-Inputs!$B$8)&gt;=14),Inputs!$B$17/14,0))</f>
        <v/>
      </c>
      <c r="C420" s="29">
        <f>B420*Inputs!$B$10</f>
        <v/>
      </c>
      <c r="D420" s="29">
        <f>SUMIFS(Outflows!$C$5:$C$64,Outflows!$A$5:$A$64,A420)</f>
        <v/>
      </c>
      <c r="E420" s="29">
        <f>IF(ROW()-4-Inputs!$B$24&gt;=1,INDEX($C$5:$C$764,ROW()-4-Inputs!$B$24),0)</f>
        <v/>
      </c>
      <c r="F420" s="29">
        <f>F419+C420</f>
        <v/>
      </c>
      <c r="G420" s="29">
        <f>IF(A420&gt;=Inputs!$B$32,$F$764,MIN(IF(Inputs!$B$28="",1E+15,Inputs!$B$28),(1-Inputs!$B$26)*IF(ROW()-4-Inputs!$B$27&gt;=1,INDEX($F$5:$F$764,ROW()-4-Inputs!$B$27),0)))</f>
        <v/>
      </c>
      <c r="H420" s="29">
        <f>G420-G419</f>
        <v/>
      </c>
      <c r="I420" s="29">
        <f>IF(A420=Inputs!$B$32,$F$764,0)</f>
        <v/>
      </c>
      <c r="J420" s="29">
        <f>CHOOSE(Inputs!$B$37,E420,H420,I420)</f>
        <v/>
      </c>
      <c r="K420" s="29">
        <f>K419+J420-D420</f>
        <v/>
      </c>
      <c r="L420" s="29">
        <f>L419+E420-D420</f>
        <v/>
      </c>
      <c r="M420" s="29">
        <f>M419+H420-D420</f>
        <v/>
      </c>
      <c r="N420" s="29">
        <f>N419+I420-D420</f>
        <v/>
      </c>
      <c r="O420" s="29">
        <f>IF(MONTH(A420)&lt;&gt;MONTH(A419),K420,MIN(O419,K420))</f>
        <v/>
      </c>
      <c r="P420" s="29">
        <f>IF(MONTH(A420)&lt;&gt;MONTH(A419),L420,MIN(P419,L420))</f>
        <v/>
      </c>
      <c r="Q420" s="29">
        <f>IF(MONTH(A420)&lt;&gt;MONTH(A419),M420,MIN(Q419,M420))</f>
        <v/>
      </c>
      <c r="R420" s="29">
        <f>IF(MONTH(A420)&lt;&gt;MONTH(A419),N420,MIN(R419,N420))</f>
        <v/>
      </c>
    </row>
    <row r="421">
      <c r="A421" s="27">
        <f>A420+1</f>
        <v/>
      </c>
      <c r="B421" s="28">
        <f>Inputs!$B$9*(IF(AND((A421-Inputs!$B$8)&gt;=0,(A421-Inputs!$B$8)&lt;=13),Inputs!$B$16/14,0)+IF(AND((A421-Inputs!$B$8)&gt;=14,(A421-Inputs!$B$8)&lt;=Inputs!$B$35-15),Inputs!$B$18/MAX(1,Inputs!$B$35-28),0)+IF(AND((A421-Inputs!$B$8)&gt;=Inputs!$B$35-14,(A421-Inputs!$B$8)&lt;=Inputs!$B$35-1,(A421-Inputs!$B$8)&gt;=14),Inputs!$B$17/14,0))</f>
        <v/>
      </c>
      <c r="C421" s="29">
        <f>B421*Inputs!$B$10</f>
        <v/>
      </c>
      <c r="D421" s="29">
        <f>SUMIFS(Outflows!$C$5:$C$64,Outflows!$A$5:$A$64,A421)</f>
        <v/>
      </c>
      <c r="E421" s="29">
        <f>IF(ROW()-4-Inputs!$B$24&gt;=1,INDEX($C$5:$C$764,ROW()-4-Inputs!$B$24),0)</f>
        <v/>
      </c>
      <c r="F421" s="29">
        <f>F420+C421</f>
        <v/>
      </c>
      <c r="G421" s="29">
        <f>IF(A421&gt;=Inputs!$B$32,$F$764,MIN(IF(Inputs!$B$28="",1E+15,Inputs!$B$28),(1-Inputs!$B$26)*IF(ROW()-4-Inputs!$B$27&gt;=1,INDEX($F$5:$F$764,ROW()-4-Inputs!$B$27),0)))</f>
        <v/>
      </c>
      <c r="H421" s="29">
        <f>G421-G420</f>
        <v/>
      </c>
      <c r="I421" s="29">
        <f>IF(A421=Inputs!$B$32,$F$764,0)</f>
        <v/>
      </c>
      <c r="J421" s="29">
        <f>CHOOSE(Inputs!$B$37,E421,H421,I421)</f>
        <v/>
      </c>
      <c r="K421" s="29">
        <f>K420+J421-D421</f>
        <v/>
      </c>
      <c r="L421" s="29">
        <f>L420+E421-D421</f>
        <v/>
      </c>
      <c r="M421" s="29">
        <f>M420+H421-D421</f>
        <v/>
      </c>
      <c r="N421" s="29">
        <f>N420+I421-D421</f>
        <v/>
      </c>
      <c r="O421" s="29">
        <f>IF(MONTH(A421)&lt;&gt;MONTH(A420),K421,MIN(O420,K421))</f>
        <v/>
      </c>
      <c r="P421" s="29">
        <f>IF(MONTH(A421)&lt;&gt;MONTH(A420),L421,MIN(P420,L421))</f>
        <v/>
      </c>
      <c r="Q421" s="29">
        <f>IF(MONTH(A421)&lt;&gt;MONTH(A420),M421,MIN(Q420,M421))</f>
        <v/>
      </c>
      <c r="R421" s="29">
        <f>IF(MONTH(A421)&lt;&gt;MONTH(A420),N421,MIN(R420,N421))</f>
        <v/>
      </c>
    </row>
    <row r="422">
      <c r="A422" s="27">
        <f>A421+1</f>
        <v/>
      </c>
      <c r="B422" s="28">
        <f>Inputs!$B$9*(IF(AND((A422-Inputs!$B$8)&gt;=0,(A422-Inputs!$B$8)&lt;=13),Inputs!$B$16/14,0)+IF(AND((A422-Inputs!$B$8)&gt;=14,(A422-Inputs!$B$8)&lt;=Inputs!$B$35-15),Inputs!$B$18/MAX(1,Inputs!$B$35-28),0)+IF(AND((A422-Inputs!$B$8)&gt;=Inputs!$B$35-14,(A422-Inputs!$B$8)&lt;=Inputs!$B$35-1,(A422-Inputs!$B$8)&gt;=14),Inputs!$B$17/14,0))</f>
        <v/>
      </c>
      <c r="C422" s="29">
        <f>B422*Inputs!$B$10</f>
        <v/>
      </c>
      <c r="D422" s="29">
        <f>SUMIFS(Outflows!$C$5:$C$64,Outflows!$A$5:$A$64,A422)</f>
        <v/>
      </c>
      <c r="E422" s="29">
        <f>IF(ROW()-4-Inputs!$B$24&gt;=1,INDEX($C$5:$C$764,ROW()-4-Inputs!$B$24),0)</f>
        <v/>
      </c>
      <c r="F422" s="29">
        <f>F421+C422</f>
        <v/>
      </c>
      <c r="G422" s="29">
        <f>IF(A422&gt;=Inputs!$B$32,$F$764,MIN(IF(Inputs!$B$28="",1E+15,Inputs!$B$28),(1-Inputs!$B$26)*IF(ROW()-4-Inputs!$B$27&gt;=1,INDEX($F$5:$F$764,ROW()-4-Inputs!$B$27),0)))</f>
        <v/>
      </c>
      <c r="H422" s="29">
        <f>G422-G421</f>
        <v/>
      </c>
      <c r="I422" s="29">
        <f>IF(A422=Inputs!$B$32,$F$764,0)</f>
        <v/>
      </c>
      <c r="J422" s="29">
        <f>CHOOSE(Inputs!$B$37,E422,H422,I422)</f>
        <v/>
      </c>
      <c r="K422" s="29">
        <f>K421+J422-D422</f>
        <v/>
      </c>
      <c r="L422" s="29">
        <f>L421+E422-D422</f>
        <v/>
      </c>
      <c r="M422" s="29">
        <f>M421+H422-D422</f>
        <v/>
      </c>
      <c r="N422" s="29">
        <f>N421+I422-D422</f>
        <v/>
      </c>
      <c r="O422" s="29">
        <f>IF(MONTH(A422)&lt;&gt;MONTH(A421),K422,MIN(O421,K422))</f>
        <v/>
      </c>
      <c r="P422" s="29">
        <f>IF(MONTH(A422)&lt;&gt;MONTH(A421),L422,MIN(P421,L422))</f>
        <v/>
      </c>
      <c r="Q422" s="29">
        <f>IF(MONTH(A422)&lt;&gt;MONTH(A421),M422,MIN(Q421,M422))</f>
        <v/>
      </c>
      <c r="R422" s="29">
        <f>IF(MONTH(A422)&lt;&gt;MONTH(A421),N422,MIN(R421,N422))</f>
        <v/>
      </c>
    </row>
    <row r="423">
      <c r="A423" s="27">
        <f>A422+1</f>
        <v/>
      </c>
      <c r="B423" s="28">
        <f>Inputs!$B$9*(IF(AND((A423-Inputs!$B$8)&gt;=0,(A423-Inputs!$B$8)&lt;=13),Inputs!$B$16/14,0)+IF(AND((A423-Inputs!$B$8)&gt;=14,(A423-Inputs!$B$8)&lt;=Inputs!$B$35-15),Inputs!$B$18/MAX(1,Inputs!$B$35-28),0)+IF(AND((A423-Inputs!$B$8)&gt;=Inputs!$B$35-14,(A423-Inputs!$B$8)&lt;=Inputs!$B$35-1,(A423-Inputs!$B$8)&gt;=14),Inputs!$B$17/14,0))</f>
        <v/>
      </c>
      <c r="C423" s="29">
        <f>B423*Inputs!$B$10</f>
        <v/>
      </c>
      <c r="D423" s="29">
        <f>SUMIFS(Outflows!$C$5:$C$64,Outflows!$A$5:$A$64,A423)</f>
        <v/>
      </c>
      <c r="E423" s="29">
        <f>IF(ROW()-4-Inputs!$B$24&gt;=1,INDEX($C$5:$C$764,ROW()-4-Inputs!$B$24),0)</f>
        <v/>
      </c>
      <c r="F423" s="29">
        <f>F422+C423</f>
        <v/>
      </c>
      <c r="G423" s="29">
        <f>IF(A423&gt;=Inputs!$B$32,$F$764,MIN(IF(Inputs!$B$28="",1E+15,Inputs!$B$28),(1-Inputs!$B$26)*IF(ROW()-4-Inputs!$B$27&gt;=1,INDEX($F$5:$F$764,ROW()-4-Inputs!$B$27),0)))</f>
        <v/>
      </c>
      <c r="H423" s="29">
        <f>G423-G422</f>
        <v/>
      </c>
      <c r="I423" s="29">
        <f>IF(A423=Inputs!$B$32,$F$764,0)</f>
        <v/>
      </c>
      <c r="J423" s="29">
        <f>CHOOSE(Inputs!$B$37,E423,H423,I423)</f>
        <v/>
      </c>
      <c r="K423" s="29">
        <f>K422+J423-D423</f>
        <v/>
      </c>
      <c r="L423" s="29">
        <f>L422+E423-D423</f>
        <v/>
      </c>
      <c r="M423" s="29">
        <f>M422+H423-D423</f>
        <v/>
      </c>
      <c r="N423" s="29">
        <f>N422+I423-D423</f>
        <v/>
      </c>
      <c r="O423" s="29">
        <f>IF(MONTH(A423)&lt;&gt;MONTH(A422),K423,MIN(O422,K423))</f>
        <v/>
      </c>
      <c r="P423" s="29">
        <f>IF(MONTH(A423)&lt;&gt;MONTH(A422),L423,MIN(P422,L423))</f>
        <v/>
      </c>
      <c r="Q423" s="29">
        <f>IF(MONTH(A423)&lt;&gt;MONTH(A422),M423,MIN(Q422,M423))</f>
        <v/>
      </c>
      <c r="R423" s="29">
        <f>IF(MONTH(A423)&lt;&gt;MONTH(A422),N423,MIN(R422,N423))</f>
        <v/>
      </c>
    </row>
    <row r="424">
      <c r="A424" s="27">
        <f>A423+1</f>
        <v/>
      </c>
      <c r="B424" s="28">
        <f>Inputs!$B$9*(IF(AND((A424-Inputs!$B$8)&gt;=0,(A424-Inputs!$B$8)&lt;=13),Inputs!$B$16/14,0)+IF(AND((A424-Inputs!$B$8)&gt;=14,(A424-Inputs!$B$8)&lt;=Inputs!$B$35-15),Inputs!$B$18/MAX(1,Inputs!$B$35-28),0)+IF(AND((A424-Inputs!$B$8)&gt;=Inputs!$B$35-14,(A424-Inputs!$B$8)&lt;=Inputs!$B$35-1,(A424-Inputs!$B$8)&gt;=14),Inputs!$B$17/14,0))</f>
        <v/>
      </c>
      <c r="C424" s="29">
        <f>B424*Inputs!$B$10</f>
        <v/>
      </c>
      <c r="D424" s="29">
        <f>SUMIFS(Outflows!$C$5:$C$64,Outflows!$A$5:$A$64,A424)</f>
        <v/>
      </c>
      <c r="E424" s="29">
        <f>IF(ROW()-4-Inputs!$B$24&gt;=1,INDEX($C$5:$C$764,ROW()-4-Inputs!$B$24),0)</f>
        <v/>
      </c>
      <c r="F424" s="29">
        <f>F423+C424</f>
        <v/>
      </c>
      <c r="G424" s="29">
        <f>IF(A424&gt;=Inputs!$B$32,$F$764,MIN(IF(Inputs!$B$28="",1E+15,Inputs!$B$28),(1-Inputs!$B$26)*IF(ROW()-4-Inputs!$B$27&gt;=1,INDEX($F$5:$F$764,ROW()-4-Inputs!$B$27),0)))</f>
        <v/>
      </c>
      <c r="H424" s="29">
        <f>G424-G423</f>
        <v/>
      </c>
      <c r="I424" s="29">
        <f>IF(A424=Inputs!$B$32,$F$764,0)</f>
        <v/>
      </c>
      <c r="J424" s="29">
        <f>CHOOSE(Inputs!$B$37,E424,H424,I424)</f>
        <v/>
      </c>
      <c r="K424" s="29">
        <f>K423+J424-D424</f>
        <v/>
      </c>
      <c r="L424" s="29">
        <f>L423+E424-D424</f>
        <v/>
      </c>
      <c r="M424" s="29">
        <f>M423+H424-D424</f>
        <v/>
      </c>
      <c r="N424" s="29">
        <f>N423+I424-D424</f>
        <v/>
      </c>
      <c r="O424" s="29">
        <f>IF(MONTH(A424)&lt;&gt;MONTH(A423),K424,MIN(O423,K424))</f>
        <v/>
      </c>
      <c r="P424" s="29">
        <f>IF(MONTH(A424)&lt;&gt;MONTH(A423),L424,MIN(P423,L424))</f>
        <v/>
      </c>
      <c r="Q424" s="29">
        <f>IF(MONTH(A424)&lt;&gt;MONTH(A423),M424,MIN(Q423,M424))</f>
        <v/>
      </c>
      <c r="R424" s="29">
        <f>IF(MONTH(A424)&lt;&gt;MONTH(A423),N424,MIN(R423,N424))</f>
        <v/>
      </c>
    </row>
    <row r="425">
      <c r="A425" s="27">
        <f>A424+1</f>
        <v/>
      </c>
      <c r="B425" s="28">
        <f>Inputs!$B$9*(IF(AND((A425-Inputs!$B$8)&gt;=0,(A425-Inputs!$B$8)&lt;=13),Inputs!$B$16/14,0)+IF(AND((A425-Inputs!$B$8)&gt;=14,(A425-Inputs!$B$8)&lt;=Inputs!$B$35-15),Inputs!$B$18/MAX(1,Inputs!$B$35-28),0)+IF(AND((A425-Inputs!$B$8)&gt;=Inputs!$B$35-14,(A425-Inputs!$B$8)&lt;=Inputs!$B$35-1,(A425-Inputs!$B$8)&gt;=14),Inputs!$B$17/14,0))</f>
        <v/>
      </c>
      <c r="C425" s="29">
        <f>B425*Inputs!$B$10</f>
        <v/>
      </c>
      <c r="D425" s="29">
        <f>SUMIFS(Outflows!$C$5:$C$64,Outflows!$A$5:$A$64,A425)</f>
        <v/>
      </c>
      <c r="E425" s="29">
        <f>IF(ROW()-4-Inputs!$B$24&gt;=1,INDEX($C$5:$C$764,ROW()-4-Inputs!$B$24),0)</f>
        <v/>
      </c>
      <c r="F425" s="29">
        <f>F424+C425</f>
        <v/>
      </c>
      <c r="G425" s="29">
        <f>IF(A425&gt;=Inputs!$B$32,$F$764,MIN(IF(Inputs!$B$28="",1E+15,Inputs!$B$28),(1-Inputs!$B$26)*IF(ROW()-4-Inputs!$B$27&gt;=1,INDEX($F$5:$F$764,ROW()-4-Inputs!$B$27),0)))</f>
        <v/>
      </c>
      <c r="H425" s="29">
        <f>G425-G424</f>
        <v/>
      </c>
      <c r="I425" s="29">
        <f>IF(A425=Inputs!$B$32,$F$764,0)</f>
        <v/>
      </c>
      <c r="J425" s="29">
        <f>CHOOSE(Inputs!$B$37,E425,H425,I425)</f>
        <v/>
      </c>
      <c r="K425" s="29">
        <f>K424+J425-D425</f>
        <v/>
      </c>
      <c r="L425" s="29">
        <f>L424+E425-D425</f>
        <v/>
      </c>
      <c r="M425" s="29">
        <f>M424+H425-D425</f>
        <v/>
      </c>
      <c r="N425" s="29">
        <f>N424+I425-D425</f>
        <v/>
      </c>
      <c r="O425" s="29">
        <f>IF(MONTH(A425)&lt;&gt;MONTH(A424),K425,MIN(O424,K425))</f>
        <v/>
      </c>
      <c r="P425" s="29">
        <f>IF(MONTH(A425)&lt;&gt;MONTH(A424),L425,MIN(P424,L425))</f>
        <v/>
      </c>
      <c r="Q425" s="29">
        <f>IF(MONTH(A425)&lt;&gt;MONTH(A424),M425,MIN(Q424,M425))</f>
        <v/>
      </c>
      <c r="R425" s="29">
        <f>IF(MONTH(A425)&lt;&gt;MONTH(A424),N425,MIN(R424,N425))</f>
        <v/>
      </c>
    </row>
    <row r="426">
      <c r="A426" s="27">
        <f>A425+1</f>
        <v/>
      </c>
      <c r="B426" s="28">
        <f>Inputs!$B$9*(IF(AND((A426-Inputs!$B$8)&gt;=0,(A426-Inputs!$B$8)&lt;=13),Inputs!$B$16/14,0)+IF(AND((A426-Inputs!$B$8)&gt;=14,(A426-Inputs!$B$8)&lt;=Inputs!$B$35-15),Inputs!$B$18/MAX(1,Inputs!$B$35-28),0)+IF(AND((A426-Inputs!$B$8)&gt;=Inputs!$B$35-14,(A426-Inputs!$B$8)&lt;=Inputs!$B$35-1,(A426-Inputs!$B$8)&gt;=14),Inputs!$B$17/14,0))</f>
        <v/>
      </c>
      <c r="C426" s="29">
        <f>B426*Inputs!$B$10</f>
        <v/>
      </c>
      <c r="D426" s="29">
        <f>SUMIFS(Outflows!$C$5:$C$64,Outflows!$A$5:$A$64,A426)</f>
        <v/>
      </c>
      <c r="E426" s="29">
        <f>IF(ROW()-4-Inputs!$B$24&gt;=1,INDEX($C$5:$C$764,ROW()-4-Inputs!$B$24),0)</f>
        <v/>
      </c>
      <c r="F426" s="29">
        <f>F425+C426</f>
        <v/>
      </c>
      <c r="G426" s="29">
        <f>IF(A426&gt;=Inputs!$B$32,$F$764,MIN(IF(Inputs!$B$28="",1E+15,Inputs!$B$28),(1-Inputs!$B$26)*IF(ROW()-4-Inputs!$B$27&gt;=1,INDEX($F$5:$F$764,ROW()-4-Inputs!$B$27),0)))</f>
        <v/>
      </c>
      <c r="H426" s="29">
        <f>G426-G425</f>
        <v/>
      </c>
      <c r="I426" s="29">
        <f>IF(A426=Inputs!$B$32,$F$764,0)</f>
        <v/>
      </c>
      <c r="J426" s="29">
        <f>CHOOSE(Inputs!$B$37,E426,H426,I426)</f>
        <v/>
      </c>
      <c r="K426" s="29">
        <f>K425+J426-D426</f>
        <v/>
      </c>
      <c r="L426" s="29">
        <f>L425+E426-D426</f>
        <v/>
      </c>
      <c r="M426" s="29">
        <f>M425+H426-D426</f>
        <v/>
      </c>
      <c r="N426" s="29">
        <f>N425+I426-D426</f>
        <v/>
      </c>
      <c r="O426" s="29">
        <f>IF(MONTH(A426)&lt;&gt;MONTH(A425),K426,MIN(O425,K426))</f>
        <v/>
      </c>
      <c r="P426" s="29">
        <f>IF(MONTH(A426)&lt;&gt;MONTH(A425),L426,MIN(P425,L426))</f>
        <v/>
      </c>
      <c r="Q426" s="29">
        <f>IF(MONTH(A426)&lt;&gt;MONTH(A425),M426,MIN(Q425,M426))</f>
        <v/>
      </c>
      <c r="R426" s="29">
        <f>IF(MONTH(A426)&lt;&gt;MONTH(A425),N426,MIN(R425,N426))</f>
        <v/>
      </c>
    </row>
    <row r="427">
      <c r="A427" s="27">
        <f>A426+1</f>
        <v/>
      </c>
      <c r="B427" s="28">
        <f>Inputs!$B$9*(IF(AND((A427-Inputs!$B$8)&gt;=0,(A427-Inputs!$B$8)&lt;=13),Inputs!$B$16/14,0)+IF(AND((A427-Inputs!$B$8)&gt;=14,(A427-Inputs!$B$8)&lt;=Inputs!$B$35-15),Inputs!$B$18/MAX(1,Inputs!$B$35-28),0)+IF(AND((A427-Inputs!$B$8)&gt;=Inputs!$B$35-14,(A427-Inputs!$B$8)&lt;=Inputs!$B$35-1,(A427-Inputs!$B$8)&gt;=14),Inputs!$B$17/14,0))</f>
        <v/>
      </c>
      <c r="C427" s="29">
        <f>B427*Inputs!$B$10</f>
        <v/>
      </c>
      <c r="D427" s="29">
        <f>SUMIFS(Outflows!$C$5:$C$64,Outflows!$A$5:$A$64,A427)</f>
        <v/>
      </c>
      <c r="E427" s="29">
        <f>IF(ROW()-4-Inputs!$B$24&gt;=1,INDEX($C$5:$C$764,ROW()-4-Inputs!$B$24),0)</f>
        <v/>
      </c>
      <c r="F427" s="29">
        <f>F426+C427</f>
        <v/>
      </c>
      <c r="G427" s="29">
        <f>IF(A427&gt;=Inputs!$B$32,$F$764,MIN(IF(Inputs!$B$28="",1E+15,Inputs!$B$28),(1-Inputs!$B$26)*IF(ROW()-4-Inputs!$B$27&gt;=1,INDEX($F$5:$F$764,ROW()-4-Inputs!$B$27),0)))</f>
        <v/>
      </c>
      <c r="H427" s="29">
        <f>G427-G426</f>
        <v/>
      </c>
      <c r="I427" s="29">
        <f>IF(A427=Inputs!$B$32,$F$764,0)</f>
        <v/>
      </c>
      <c r="J427" s="29">
        <f>CHOOSE(Inputs!$B$37,E427,H427,I427)</f>
        <v/>
      </c>
      <c r="K427" s="29">
        <f>K426+J427-D427</f>
        <v/>
      </c>
      <c r="L427" s="29">
        <f>L426+E427-D427</f>
        <v/>
      </c>
      <c r="M427" s="29">
        <f>M426+H427-D427</f>
        <v/>
      </c>
      <c r="N427" s="29">
        <f>N426+I427-D427</f>
        <v/>
      </c>
      <c r="O427" s="29">
        <f>IF(MONTH(A427)&lt;&gt;MONTH(A426),K427,MIN(O426,K427))</f>
        <v/>
      </c>
      <c r="P427" s="29">
        <f>IF(MONTH(A427)&lt;&gt;MONTH(A426),L427,MIN(P426,L427))</f>
        <v/>
      </c>
      <c r="Q427" s="29">
        <f>IF(MONTH(A427)&lt;&gt;MONTH(A426),M427,MIN(Q426,M427))</f>
        <v/>
      </c>
      <c r="R427" s="29">
        <f>IF(MONTH(A427)&lt;&gt;MONTH(A426),N427,MIN(R426,N427))</f>
        <v/>
      </c>
    </row>
    <row r="428">
      <c r="A428" s="27">
        <f>A427+1</f>
        <v/>
      </c>
      <c r="B428" s="28">
        <f>Inputs!$B$9*(IF(AND((A428-Inputs!$B$8)&gt;=0,(A428-Inputs!$B$8)&lt;=13),Inputs!$B$16/14,0)+IF(AND((A428-Inputs!$B$8)&gt;=14,(A428-Inputs!$B$8)&lt;=Inputs!$B$35-15),Inputs!$B$18/MAX(1,Inputs!$B$35-28),0)+IF(AND((A428-Inputs!$B$8)&gt;=Inputs!$B$35-14,(A428-Inputs!$B$8)&lt;=Inputs!$B$35-1,(A428-Inputs!$B$8)&gt;=14),Inputs!$B$17/14,0))</f>
        <v/>
      </c>
      <c r="C428" s="29">
        <f>B428*Inputs!$B$10</f>
        <v/>
      </c>
      <c r="D428" s="29">
        <f>SUMIFS(Outflows!$C$5:$C$64,Outflows!$A$5:$A$64,A428)</f>
        <v/>
      </c>
      <c r="E428" s="29">
        <f>IF(ROW()-4-Inputs!$B$24&gt;=1,INDEX($C$5:$C$764,ROW()-4-Inputs!$B$24),0)</f>
        <v/>
      </c>
      <c r="F428" s="29">
        <f>F427+C428</f>
        <v/>
      </c>
      <c r="G428" s="29">
        <f>IF(A428&gt;=Inputs!$B$32,$F$764,MIN(IF(Inputs!$B$28="",1E+15,Inputs!$B$28),(1-Inputs!$B$26)*IF(ROW()-4-Inputs!$B$27&gt;=1,INDEX($F$5:$F$764,ROW()-4-Inputs!$B$27),0)))</f>
        <v/>
      </c>
      <c r="H428" s="29">
        <f>G428-G427</f>
        <v/>
      </c>
      <c r="I428" s="29">
        <f>IF(A428=Inputs!$B$32,$F$764,0)</f>
        <v/>
      </c>
      <c r="J428" s="29">
        <f>CHOOSE(Inputs!$B$37,E428,H428,I428)</f>
        <v/>
      </c>
      <c r="K428" s="29">
        <f>K427+J428-D428</f>
        <v/>
      </c>
      <c r="L428" s="29">
        <f>L427+E428-D428</f>
        <v/>
      </c>
      <c r="M428" s="29">
        <f>M427+H428-D428</f>
        <v/>
      </c>
      <c r="N428" s="29">
        <f>N427+I428-D428</f>
        <v/>
      </c>
      <c r="O428" s="29">
        <f>IF(MONTH(A428)&lt;&gt;MONTH(A427),K428,MIN(O427,K428))</f>
        <v/>
      </c>
      <c r="P428" s="29">
        <f>IF(MONTH(A428)&lt;&gt;MONTH(A427),L428,MIN(P427,L428))</f>
        <v/>
      </c>
      <c r="Q428" s="29">
        <f>IF(MONTH(A428)&lt;&gt;MONTH(A427),M428,MIN(Q427,M428))</f>
        <v/>
      </c>
      <c r="R428" s="29">
        <f>IF(MONTH(A428)&lt;&gt;MONTH(A427),N428,MIN(R427,N428))</f>
        <v/>
      </c>
    </row>
    <row r="429">
      <c r="A429" s="27">
        <f>A428+1</f>
        <v/>
      </c>
      <c r="B429" s="28">
        <f>Inputs!$B$9*(IF(AND((A429-Inputs!$B$8)&gt;=0,(A429-Inputs!$B$8)&lt;=13),Inputs!$B$16/14,0)+IF(AND((A429-Inputs!$B$8)&gt;=14,(A429-Inputs!$B$8)&lt;=Inputs!$B$35-15),Inputs!$B$18/MAX(1,Inputs!$B$35-28),0)+IF(AND((A429-Inputs!$B$8)&gt;=Inputs!$B$35-14,(A429-Inputs!$B$8)&lt;=Inputs!$B$35-1,(A429-Inputs!$B$8)&gt;=14),Inputs!$B$17/14,0))</f>
        <v/>
      </c>
      <c r="C429" s="29">
        <f>B429*Inputs!$B$10</f>
        <v/>
      </c>
      <c r="D429" s="29">
        <f>SUMIFS(Outflows!$C$5:$C$64,Outflows!$A$5:$A$64,A429)</f>
        <v/>
      </c>
      <c r="E429" s="29">
        <f>IF(ROW()-4-Inputs!$B$24&gt;=1,INDEX($C$5:$C$764,ROW()-4-Inputs!$B$24),0)</f>
        <v/>
      </c>
      <c r="F429" s="29">
        <f>F428+C429</f>
        <v/>
      </c>
      <c r="G429" s="29">
        <f>IF(A429&gt;=Inputs!$B$32,$F$764,MIN(IF(Inputs!$B$28="",1E+15,Inputs!$B$28),(1-Inputs!$B$26)*IF(ROW()-4-Inputs!$B$27&gt;=1,INDEX($F$5:$F$764,ROW()-4-Inputs!$B$27),0)))</f>
        <v/>
      </c>
      <c r="H429" s="29">
        <f>G429-G428</f>
        <v/>
      </c>
      <c r="I429" s="29">
        <f>IF(A429=Inputs!$B$32,$F$764,0)</f>
        <v/>
      </c>
      <c r="J429" s="29">
        <f>CHOOSE(Inputs!$B$37,E429,H429,I429)</f>
        <v/>
      </c>
      <c r="K429" s="29">
        <f>K428+J429-D429</f>
        <v/>
      </c>
      <c r="L429" s="29">
        <f>L428+E429-D429</f>
        <v/>
      </c>
      <c r="M429" s="29">
        <f>M428+H429-D429</f>
        <v/>
      </c>
      <c r="N429" s="29">
        <f>N428+I429-D429</f>
        <v/>
      </c>
      <c r="O429" s="29">
        <f>IF(MONTH(A429)&lt;&gt;MONTH(A428),K429,MIN(O428,K429))</f>
        <v/>
      </c>
      <c r="P429" s="29">
        <f>IF(MONTH(A429)&lt;&gt;MONTH(A428),L429,MIN(P428,L429))</f>
        <v/>
      </c>
      <c r="Q429" s="29">
        <f>IF(MONTH(A429)&lt;&gt;MONTH(A428),M429,MIN(Q428,M429))</f>
        <v/>
      </c>
      <c r="R429" s="29">
        <f>IF(MONTH(A429)&lt;&gt;MONTH(A428),N429,MIN(R428,N429))</f>
        <v/>
      </c>
    </row>
    <row r="430">
      <c r="A430" s="27">
        <f>A429+1</f>
        <v/>
      </c>
      <c r="B430" s="28">
        <f>Inputs!$B$9*(IF(AND((A430-Inputs!$B$8)&gt;=0,(A430-Inputs!$B$8)&lt;=13),Inputs!$B$16/14,0)+IF(AND((A430-Inputs!$B$8)&gt;=14,(A430-Inputs!$B$8)&lt;=Inputs!$B$35-15),Inputs!$B$18/MAX(1,Inputs!$B$35-28),0)+IF(AND((A430-Inputs!$B$8)&gt;=Inputs!$B$35-14,(A430-Inputs!$B$8)&lt;=Inputs!$B$35-1,(A430-Inputs!$B$8)&gt;=14),Inputs!$B$17/14,0))</f>
        <v/>
      </c>
      <c r="C430" s="29">
        <f>B430*Inputs!$B$10</f>
        <v/>
      </c>
      <c r="D430" s="29">
        <f>SUMIFS(Outflows!$C$5:$C$64,Outflows!$A$5:$A$64,A430)</f>
        <v/>
      </c>
      <c r="E430" s="29">
        <f>IF(ROW()-4-Inputs!$B$24&gt;=1,INDEX($C$5:$C$764,ROW()-4-Inputs!$B$24),0)</f>
        <v/>
      </c>
      <c r="F430" s="29">
        <f>F429+C430</f>
        <v/>
      </c>
      <c r="G430" s="29">
        <f>IF(A430&gt;=Inputs!$B$32,$F$764,MIN(IF(Inputs!$B$28="",1E+15,Inputs!$B$28),(1-Inputs!$B$26)*IF(ROW()-4-Inputs!$B$27&gt;=1,INDEX($F$5:$F$764,ROW()-4-Inputs!$B$27),0)))</f>
        <v/>
      </c>
      <c r="H430" s="29">
        <f>G430-G429</f>
        <v/>
      </c>
      <c r="I430" s="29">
        <f>IF(A430=Inputs!$B$32,$F$764,0)</f>
        <v/>
      </c>
      <c r="J430" s="29">
        <f>CHOOSE(Inputs!$B$37,E430,H430,I430)</f>
        <v/>
      </c>
      <c r="K430" s="29">
        <f>K429+J430-D430</f>
        <v/>
      </c>
      <c r="L430" s="29">
        <f>L429+E430-D430</f>
        <v/>
      </c>
      <c r="M430" s="29">
        <f>M429+H430-D430</f>
        <v/>
      </c>
      <c r="N430" s="29">
        <f>N429+I430-D430</f>
        <v/>
      </c>
      <c r="O430" s="29">
        <f>IF(MONTH(A430)&lt;&gt;MONTH(A429),K430,MIN(O429,K430))</f>
        <v/>
      </c>
      <c r="P430" s="29">
        <f>IF(MONTH(A430)&lt;&gt;MONTH(A429),L430,MIN(P429,L430))</f>
        <v/>
      </c>
      <c r="Q430" s="29">
        <f>IF(MONTH(A430)&lt;&gt;MONTH(A429),M430,MIN(Q429,M430))</f>
        <v/>
      </c>
      <c r="R430" s="29">
        <f>IF(MONTH(A430)&lt;&gt;MONTH(A429),N430,MIN(R429,N430))</f>
        <v/>
      </c>
    </row>
    <row r="431">
      <c r="A431" s="27">
        <f>A430+1</f>
        <v/>
      </c>
      <c r="B431" s="28">
        <f>Inputs!$B$9*(IF(AND((A431-Inputs!$B$8)&gt;=0,(A431-Inputs!$B$8)&lt;=13),Inputs!$B$16/14,0)+IF(AND((A431-Inputs!$B$8)&gt;=14,(A431-Inputs!$B$8)&lt;=Inputs!$B$35-15),Inputs!$B$18/MAX(1,Inputs!$B$35-28),0)+IF(AND((A431-Inputs!$B$8)&gt;=Inputs!$B$35-14,(A431-Inputs!$B$8)&lt;=Inputs!$B$35-1,(A431-Inputs!$B$8)&gt;=14),Inputs!$B$17/14,0))</f>
        <v/>
      </c>
      <c r="C431" s="29">
        <f>B431*Inputs!$B$10</f>
        <v/>
      </c>
      <c r="D431" s="29">
        <f>SUMIFS(Outflows!$C$5:$C$64,Outflows!$A$5:$A$64,A431)</f>
        <v/>
      </c>
      <c r="E431" s="29">
        <f>IF(ROW()-4-Inputs!$B$24&gt;=1,INDEX($C$5:$C$764,ROW()-4-Inputs!$B$24),0)</f>
        <v/>
      </c>
      <c r="F431" s="29">
        <f>F430+C431</f>
        <v/>
      </c>
      <c r="G431" s="29">
        <f>IF(A431&gt;=Inputs!$B$32,$F$764,MIN(IF(Inputs!$B$28="",1E+15,Inputs!$B$28),(1-Inputs!$B$26)*IF(ROW()-4-Inputs!$B$27&gt;=1,INDEX($F$5:$F$764,ROW()-4-Inputs!$B$27),0)))</f>
        <v/>
      </c>
      <c r="H431" s="29">
        <f>G431-G430</f>
        <v/>
      </c>
      <c r="I431" s="29">
        <f>IF(A431=Inputs!$B$32,$F$764,0)</f>
        <v/>
      </c>
      <c r="J431" s="29">
        <f>CHOOSE(Inputs!$B$37,E431,H431,I431)</f>
        <v/>
      </c>
      <c r="K431" s="29">
        <f>K430+J431-D431</f>
        <v/>
      </c>
      <c r="L431" s="29">
        <f>L430+E431-D431</f>
        <v/>
      </c>
      <c r="M431" s="29">
        <f>M430+H431-D431</f>
        <v/>
      </c>
      <c r="N431" s="29">
        <f>N430+I431-D431</f>
        <v/>
      </c>
      <c r="O431" s="29">
        <f>IF(MONTH(A431)&lt;&gt;MONTH(A430),K431,MIN(O430,K431))</f>
        <v/>
      </c>
      <c r="P431" s="29">
        <f>IF(MONTH(A431)&lt;&gt;MONTH(A430),L431,MIN(P430,L431))</f>
        <v/>
      </c>
      <c r="Q431" s="29">
        <f>IF(MONTH(A431)&lt;&gt;MONTH(A430),M431,MIN(Q430,M431))</f>
        <v/>
      </c>
      <c r="R431" s="29">
        <f>IF(MONTH(A431)&lt;&gt;MONTH(A430),N431,MIN(R430,N431))</f>
        <v/>
      </c>
    </row>
    <row r="432">
      <c r="A432" s="27">
        <f>A431+1</f>
        <v/>
      </c>
      <c r="B432" s="28">
        <f>Inputs!$B$9*(IF(AND((A432-Inputs!$B$8)&gt;=0,(A432-Inputs!$B$8)&lt;=13),Inputs!$B$16/14,0)+IF(AND((A432-Inputs!$B$8)&gt;=14,(A432-Inputs!$B$8)&lt;=Inputs!$B$35-15),Inputs!$B$18/MAX(1,Inputs!$B$35-28),0)+IF(AND((A432-Inputs!$B$8)&gt;=Inputs!$B$35-14,(A432-Inputs!$B$8)&lt;=Inputs!$B$35-1,(A432-Inputs!$B$8)&gt;=14),Inputs!$B$17/14,0))</f>
        <v/>
      </c>
      <c r="C432" s="29">
        <f>B432*Inputs!$B$10</f>
        <v/>
      </c>
      <c r="D432" s="29">
        <f>SUMIFS(Outflows!$C$5:$C$64,Outflows!$A$5:$A$64,A432)</f>
        <v/>
      </c>
      <c r="E432" s="29">
        <f>IF(ROW()-4-Inputs!$B$24&gt;=1,INDEX($C$5:$C$764,ROW()-4-Inputs!$B$24),0)</f>
        <v/>
      </c>
      <c r="F432" s="29">
        <f>F431+C432</f>
        <v/>
      </c>
      <c r="G432" s="29">
        <f>IF(A432&gt;=Inputs!$B$32,$F$764,MIN(IF(Inputs!$B$28="",1E+15,Inputs!$B$28),(1-Inputs!$B$26)*IF(ROW()-4-Inputs!$B$27&gt;=1,INDEX($F$5:$F$764,ROW()-4-Inputs!$B$27),0)))</f>
        <v/>
      </c>
      <c r="H432" s="29">
        <f>G432-G431</f>
        <v/>
      </c>
      <c r="I432" s="29">
        <f>IF(A432=Inputs!$B$32,$F$764,0)</f>
        <v/>
      </c>
      <c r="J432" s="29">
        <f>CHOOSE(Inputs!$B$37,E432,H432,I432)</f>
        <v/>
      </c>
      <c r="K432" s="29">
        <f>K431+J432-D432</f>
        <v/>
      </c>
      <c r="L432" s="29">
        <f>L431+E432-D432</f>
        <v/>
      </c>
      <c r="M432" s="29">
        <f>M431+H432-D432</f>
        <v/>
      </c>
      <c r="N432" s="29">
        <f>N431+I432-D432</f>
        <v/>
      </c>
      <c r="O432" s="29">
        <f>IF(MONTH(A432)&lt;&gt;MONTH(A431),K432,MIN(O431,K432))</f>
        <v/>
      </c>
      <c r="P432" s="29">
        <f>IF(MONTH(A432)&lt;&gt;MONTH(A431),L432,MIN(P431,L432))</f>
        <v/>
      </c>
      <c r="Q432" s="29">
        <f>IF(MONTH(A432)&lt;&gt;MONTH(A431),M432,MIN(Q431,M432))</f>
        <v/>
      </c>
      <c r="R432" s="29">
        <f>IF(MONTH(A432)&lt;&gt;MONTH(A431),N432,MIN(R431,N432))</f>
        <v/>
      </c>
    </row>
    <row r="433">
      <c r="A433" s="27">
        <f>A432+1</f>
        <v/>
      </c>
      <c r="B433" s="28">
        <f>Inputs!$B$9*(IF(AND((A433-Inputs!$B$8)&gt;=0,(A433-Inputs!$B$8)&lt;=13),Inputs!$B$16/14,0)+IF(AND((A433-Inputs!$B$8)&gt;=14,(A433-Inputs!$B$8)&lt;=Inputs!$B$35-15),Inputs!$B$18/MAX(1,Inputs!$B$35-28),0)+IF(AND((A433-Inputs!$B$8)&gt;=Inputs!$B$35-14,(A433-Inputs!$B$8)&lt;=Inputs!$B$35-1,(A433-Inputs!$B$8)&gt;=14),Inputs!$B$17/14,0))</f>
        <v/>
      </c>
      <c r="C433" s="29">
        <f>B433*Inputs!$B$10</f>
        <v/>
      </c>
      <c r="D433" s="29">
        <f>SUMIFS(Outflows!$C$5:$C$64,Outflows!$A$5:$A$64,A433)</f>
        <v/>
      </c>
      <c r="E433" s="29">
        <f>IF(ROW()-4-Inputs!$B$24&gt;=1,INDEX($C$5:$C$764,ROW()-4-Inputs!$B$24),0)</f>
        <v/>
      </c>
      <c r="F433" s="29">
        <f>F432+C433</f>
        <v/>
      </c>
      <c r="G433" s="29">
        <f>IF(A433&gt;=Inputs!$B$32,$F$764,MIN(IF(Inputs!$B$28="",1E+15,Inputs!$B$28),(1-Inputs!$B$26)*IF(ROW()-4-Inputs!$B$27&gt;=1,INDEX($F$5:$F$764,ROW()-4-Inputs!$B$27),0)))</f>
        <v/>
      </c>
      <c r="H433" s="29">
        <f>G433-G432</f>
        <v/>
      </c>
      <c r="I433" s="29">
        <f>IF(A433=Inputs!$B$32,$F$764,0)</f>
        <v/>
      </c>
      <c r="J433" s="29">
        <f>CHOOSE(Inputs!$B$37,E433,H433,I433)</f>
        <v/>
      </c>
      <c r="K433" s="29">
        <f>K432+J433-D433</f>
        <v/>
      </c>
      <c r="L433" s="29">
        <f>L432+E433-D433</f>
        <v/>
      </c>
      <c r="M433" s="29">
        <f>M432+H433-D433</f>
        <v/>
      </c>
      <c r="N433" s="29">
        <f>N432+I433-D433</f>
        <v/>
      </c>
      <c r="O433" s="29">
        <f>IF(MONTH(A433)&lt;&gt;MONTH(A432),K433,MIN(O432,K433))</f>
        <v/>
      </c>
      <c r="P433" s="29">
        <f>IF(MONTH(A433)&lt;&gt;MONTH(A432),L433,MIN(P432,L433))</f>
        <v/>
      </c>
      <c r="Q433" s="29">
        <f>IF(MONTH(A433)&lt;&gt;MONTH(A432),M433,MIN(Q432,M433))</f>
        <v/>
      </c>
      <c r="R433" s="29">
        <f>IF(MONTH(A433)&lt;&gt;MONTH(A432),N433,MIN(R432,N433))</f>
        <v/>
      </c>
    </row>
    <row r="434">
      <c r="A434" s="27">
        <f>A433+1</f>
        <v/>
      </c>
      <c r="B434" s="28">
        <f>Inputs!$B$9*(IF(AND((A434-Inputs!$B$8)&gt;=0,(A434-Inputs!$B$8)&lt;=13),Inputs!$B$16/14,0)+IF(AND((A434-Inputs!$B$8)&gt;=14,(A434-Inputs!$B$8)&lt;=Inputs!$B$35-15),Inputs!$B$18/MAX(1,Inputs!$B$35-28),0)+IF(AND((A434-Inputs!$B$8)&gt;=Inputs!$B$35-14,(A434-Inputs!$B$8)&lt;=Inputs!$B$35-1,(A434-Inputs!$B$8)&gt;=14),Inputs!$B$17/14,0))</f>
        <v/>
      </c>
      <c r="C434" s="29">
        <f>B434*Inputs!$B$10</f>
        <v/>
      </c>
      <c r="D434" s="29">
        <f>SUMIFS(Outflows!$C$5:$C$64,Outflows!$A$5:$A$64,A434)</f>
        <v/>
      </c>
      <c r="E434" s="29">
        <f>IF(ROW()-4-Inputs!$B$24&gt;=1,INDEX($C$5:$C$764,ROW()-4-Inputs!$B$24),0)</f>
        <v/>
      </c>
      <c r="F434" s="29">
        <f>F433+C434</f>
        <v/>
      </c>
      <c r="G434" s="29">
        <f>IF(A434&gt;=Inputs!$B$32,$F$764,MIN(IF(Inputs!$B$28="",1E+15,Inputs!$B$28),(1-Inputs!$B$26)*IF(ROW()-4-Inputs!$B$27&gt;=1,INDEX($F$5:$F$764,ROW()-4-Inputs!$B$27),0)))</f>
        <v/>
      </c>
      <c r="H434" s="29">
        <f>G434-G433</f>
        <v/>
      </c>
      <c r="I434" s="29">
        <f>IF(A434=Inputs!$B$32,$F$764,0)</f>
        <v/>
      </c>
      <c r="J434" s="29">
        <f>CHOOSE(Inputs!$B$37,E434,H434,I434)</f>
        <v/>
      </c>
      <c r="K434" s="29">
        <f>K433+J434-D434</f>
        <v/>
      </c>
      <c r="L434" s="29">
        <f>L433+E434-D434</f>
        <v/>
      </c>
      <c r="M434" s="29">
        <f>M433+H434-D434</f>
        <v/>
      </c>
      <c r="N434" s="29">
        <f>N433+I434-D434</f>
        <v/>
      </c>
      <c r="O434" s="29">
        <f>IF(MONTH(A434)&lt;&gt;MONTH(A433),K434,MIN(O433,K434))</f>
        <v/>
      </c>
      <c r="P434" s="29">
        <f>IF(MONTH(A434)&lt;&gt;MONTH(A433),L434,MIN(P433,L434))</f>
        <v/>
      </c>
      <c r="Q434" s="29">
        <f>IF(MONTH(A434)&lt;&gt;MONTH(A433),M434,MIN(Q433,M434))</f>
        <v/>
      </c>
      <c r="R434" s="29">
        <f>IF(MONTH(A434)&lt;&gt;MONTH(A433),N434,MIN(R433,N434))</f>
        <v/>
      </c>
    </row>
    <row r="435">
      <c r="A435" s="27">
        <f>A434+1</f>
        <v/>
      </c>
      <c r="B435" s="28">
        <f>Inputs!$B$9*(IF(AND((A435-Inputs!$B$8)&gt;=0,(A435-Inputs!$B$8)&lt;=13),Inputs!$B$16/14,0)+IF(AND((A435-Inputs!$B$8)&gt;=14,(A435-Inputs!$B$8)&lt;=Inputs!$B$35-15),Inputs!$B$18/MAX(1,Inputs!$B$35-28),0)+IF(AND((A435-Inputs!$B$8)&gt;=Inputs!$B$35-14,(A435-Inputs!$B$8)&lt;=Inputs!$B$35-1,(A435-Inputs!$B$8)&gt;=14),Inputs!$B$17/14,0))</f>
        <v/>
      </c>
      <c r="C435" s="29">
        <f>B435*Inputs!$B$10</f>
        <v/>
      </c>
      <c r="D435" s="29">
        <f>SUMIFS(Outflows!$C$5:$C$64,Outflows!$A$5:$A$64,A435)</f>
        <v/>
      </c>
      <c r="E435" s="29">
        <f>IF(ROW()-4-Inputs!$B$24&gt;=1,INDEX($C$5:$C$764,ROW()-4-Inputs!$B$24),0)</f>
        <v/>
      </c>
      <c r="F435" s="29">
        <f>F434+C435</f>
        <v/>
      </c>
      <c r="G435" s="29">
        <f>IF(A435&gt;=Inputs!$B$32,$F$764,MIN(IF(Inputs!$B$28="",1E+15,Inputs!$B$28),(1-Inputs!$B$26)*IF(ROW()-4-Inputs!$B$27&gt;=1,INDEX($F$5:$F$764,ROW()-4-Inputs!$B$27),0)))</f>
        <v/>
      </c>
      <c r="H435" s="29">
        <f>G435-G434</f>
        <v/>
      </c>
      <c r="I435" s="29">
        <f>IF(A435=Inputs!$B$32,$F$764,0)</f>
        <v/>
      </c>
      <c r="J435" s="29">
        <f>CHOOSE(Inputs!$B$37,E435,H435,I435)</f>
        <v/>
      </c>
      <c r="K435" s="29">
        <f>K434+J435-D435</f>
        <v/>
      </c>
      <c r="L435" s="29">
        <f>L434+E435-D435</f>
        <v/>
      </c>
      <c r="M435" s="29">
        <f>M434+H435-D435</f>
        <v/>
      </c>
      <c r="N435" s="29">
        <f>N434+I435-D435</f>
        <v/>
      </c>
      <c r="O435" s="29">
        <f>IF(MONTH(A435)&lt;&gt;MONTH(A434),K435,MIN(O434,K435))</f>
        <v/>
      </c>
      <c r="P435" s="29">
        <f>IF(MONTH(A435)&lt;&gt;MONTH(A434),L435,MIN(P434,L435))</f>
        <v/>
      </c>
      <c r="Q435" s="29">
        <f>IF(MONTH(A435)&lt;&gt;MONTH(A434),M435,MIN(Q434,M435))</f>
        <v/>
      </c>
      <c r="R435" s="29">
        <f>IF(MONTH(A435)&lt;&gt;MONTH(A434),N435,MIN(R434,N435))</f>
        <v/>
      </c>
    </row>
    <row r="436">
      <c r="A436" s="27">
        <f>A435+1</f>
        <v/>
      </c>
      <c r="B436" s="28">
        <f>Inputs!$B$9*(IF(AND((A436-Inputs!$B$8)&gt;=0,(A436-Inputs!$B$8)&lt;=13),Inputs!$B$16/14,0)+IF(AND((A436-Inputs!$B$8)&gt;=14,(A436-Inputs!$B$8)&lt;=Inputs!$B$35-15),Inputs!$B$18/MAX(1,Inputs!$B$35-28),0)+IF(AND((A436-Inputs!$B$8)&gt;=Inputs!$B$35-14,(A436-Inputs!$B$8)&lt;=Inputs!$B$35-1,(A436-Inputs!$B$8)&gt;=14),Inputs!$B$17/14,0))</f>
        <v/>
      </c>
      <c r="C436" s="29">
        <f>B436*Inputs!$B$10</f>
        <v/>
      </c>
      <c r="D436" s="29">
        <f>SUMIFS(Outflows!$C$5:$C$64,Outflows!$A$5:$A$64,A436)</f>
        <v/>
      </c>
      <c r="E436" s="29">
        <f>IF(ROW()-4-Inputs!$B$24&gt;=1,INDEX($C$5:$C$764,ROW()-4-Inputs!$B$24),0)</f>
        <v/>
      </c>
      <c r="F436" s="29">
        <f>F435+C436</f>
        <v/>
      </c>
      <c r="G436" s="29">
        <f>IF(A436&gt;=Inputs!$B$32,$F$764,MIN(IF(Inputs!$B$28="",1E+15,Inputs!$B$28),(1-Inputs!$B$26)*IF(ROW()-4-Inputs!$B$27&gt;=1,INDEX($F$5:$F$764,ROW()-4-Inputs!$B$27),0)))</f>
        <v/>
      </c>
      <c r="H436" s="29">
        <f>G436-G435</f>
        <v/>
      </c>
      <c r="I436" s="29">
        <f>IF(A436=Inputs!$B$32,$F$764,0)</f>
        <v/>
      </c>
      <c r="J436" s="29">
        <f>CHOOSE(Inputs!$B$37,E436,H436,I436)</f>
        <v/>
      </c>
      <c r="K436" s="29">
        <f>K435+J436-D436</f>
        <v/>
      </c>
      <c r="L436" s="29">
        <f>L435+E436-D436</f>
        <v/>
      </c>
      <c r="M436" s="29">
        <f>M435+H436-D436</f>
        <v/>
      </c>
      <c r="N436" s="29">
        <f>N435+I436-D436</f>
        <v/>
      </c>
      <c r="O436" s="29">
        <f>IF(MONTH(A436)&lt;&gt;MONTH(A435),K436,MIN(O435,K436))</f>
        <v/>
      </c>
      <c r="P436" s="29">
        <f>IF(MONTH(A436)&lt;&gt;MONTH(A435),L436,MIN(P435,L436))</f>
        <v/>
      </c>
      <c r="Q436" s="29">
        <f>IF(MONTH(A436)&lt;&gt;MONTH(A435),M436,MIN(Q435,M436))</f>
        <v/>
      </c>
      <c r="R436" s="29">
        <f>IF(MONTH(A436)&lt;&gt;MONTH(A435),N436,MIN(R435,N436))</f>
        <v/>
      </c>
    </row>
    <row r="437">
      <c r="A437" s="27">
        <f>A436+1</f>
        <v/>
      </c>
      <c r="B437" s="28">
        <f>Inputs!$B$9*(IF(AND((A437-Inputs!$B$8)&gt;=0,(A437-Inputs!$B$8)&lt;=13),Inputs!$B$16/14,0)+IF(AND((A437-Inputs!$B$8)&gt;=14,(A437-Inputs!$B$8)&lt;=Inputs!$B$35-15),Inputs!$B$18/MAX(1,Inputs!$B$35-28),0)+IF(AND((A437-Inputs!$B$8)&gt;=Inputs!$B$35-14,(A437-Inputs!$B$8)&lt;=Inputs!$B$35-1,(A437-Inputs!$B$8)&gt;=14),Inputs!$B$17/14,0))</f>
        <v/>
      </c>
      <c r="C437" s="29">
        <f>B437*Inputs!$B$10</f>
        <v/>
      </c>
      <c r="D437" s="29">
        <f>SUMIFS(Outflows!$C$5:$C$64,Outflows!$A$5:$A$64,A437)</f>
        <v/>
      </c>
      <c r="E437" s="29">
        <f>IF(ROW()-4-Inputs!$B$24&gt;=1,INDEX($C$5:$C$764,ROW()-4-Inputs!$B$24),0)</f>
        <v/>
      </c>
      <c r="F437" s="29">
        <f>F436+C437</f>
        <v/>
      </c>
      <c r="G437" s="29">
        <f>IF(A437&gt;=Inputs!$B$32,$F$764,MIN(IF(Inputs!$B$28="",1E+15,Inputs!$B$28),(1-Inputs!$B$26)*IF(ROW()-4-Inputs!$B$27&gt;=1,INDEX($F$5:$F$764,ROW()-4-Inputs!$B$27),0)))</f>
        <v/>
      </c>
      <c r="H437" s="29">
        <f>G437-G436</f>
        <v/>
      </c>
      <c r="I437" s="29">
        <f>IF(A437=Inputs!$B$32,$F$764,0)</f>
        <v/>
      </c>
      <c r="J437" s="29">
        <f>CHOOSE(Inputs!$B$37,E437,H437,I437)</f>
        <v/>
      </c>
      <c r="K437" s="29">
        <f>K436+J437-D437</f>
        <v/>
      </c>
      <c r="L437" s="29">
        <f>L436+E437-D437</f>
        <v/>
      </c>
      <c r="M437" s="29">
        <f>M436+H437-D437</f>
        <v/>
      </c>
      <c r="N437" s="29">
        <f>N436+I437-D437</f>
        <v/>
      </c>
      <c r="O437" s="29">
        <f>IF(MONTH(A437)&lt;&gt;MONTH(A436),K437,MIN(O436,K437))</f>
        <v/>
      </c>
      <c r="P437" s="29">
        <f>IF(MONTH(A437)&lt;&gt;MONTH(A436),L437,MIN(P436,L437))</f>
        <v/>
      </c>
      <c r="Q437" s="29">
        <f>IF(MONTH(A437)&lt;&gt;MONTH(A436),M437,MIN(Q436,M437))</f>
        <v/>
      </c>
      <c r="R437" s="29">
        <f>IF(MONTH(A437)&lt;&gt;MONTH(A436),N437,MIN(R436,N437))</f>
        <v/>
      </c>
    </row>
    <row r="438">
      <c r="A438" s="27">
        <f>A437+1</f>
        <v/>
      </c>
      <c r="B438" s="28">
        <f>Inputs!$B$9*(IF(AND((A438-Inputs!$B$8)&gt;=0,(A438-Inputs!$B$8)&lt;=13),Inputs!$B$16/14,0)+IF(AND((A438-Inputs!$B$8)&gt;=14,(A438-Inputs!$B$8)&lt;=Inputs!$B$35-15),Inputs!$B$18/MAX(1,Inputs!$B$35-28),0)+IF(AND((A438-Inputs!$B$8)&gt;=Inputs!$B$35-14,(A438-Inputs!$B$8)&lt;=Inputs!$B$35-1,(A438-Inputs!$B$8)&gt;=14),Inputs!$B$17/14,0))</f>
        <v/>
      </c>
      <c r="C438" s="29">
        <f>B438*Inputs!$B$10</f>
        <v/>
      </c>
      <c r="D438" s="29">
        <f>SUMIFS(Outflows!$C$5:$C$64,Outflows!$A$5:$A$64,A438)</f>
        <v/>
      </c>
      <c r="E438" s="29">
        <f>IF(ROW()-4-Inputs!$B$24&gt;=1,INDEX($C$5:$C$764,ROW()-4-Inputs!$B$24),0)</f>
        <v/>
      </c>
      <c r="F438" s="29">
        <f>F437+C438</f>
        <v/>
      </c>
      <c r="G438" s="29">
        <f>IF(A438&gt;=Inputs!$B$32,$F$764,MIN(IF(Inputs!$B$28="",1E+15,Inputs!$B$28),(1-Inputs!$B$26)*IF(ROW()-4-Inputs!$B$27&gt;=1,INDEX($F$5:$F$764,ROW()-4-Inputs!$B$27),0)))</f>
        <v/>
      </c>
      <c r="H438" s="29">
        <f>G438-G437</f>
        <v/>
      </c>
      <c r="I438" s="29">
        <f>IF(A438=Inputs!$B$32,$F$764,0)</f>
        <v/>
      </c>
      <c r="J438" s="29">
        <f>CHOOSE(Inputs!$B$37,E438,H438,I438)</f>
        <v/>
      </c>
      <c r="K438" s="29">
        <f>K437+J438-D438</f>
        <v/>
      </c>
      <c r="L438" s="29">
        <f>L437+E438-D438</f>
        <v/>
      </c>
      <c r="M438" s="29">
        <f>M437+H438-D438</f>
        <v/>
      </c>
      <c r="N438" s="29">
        <f>N437+I438-D438</f>
        <v/>
      </c>
      <c r="O438" s="29">
        <f>IF(MONTH(A438)&lt;&gt;MONTH(A437),K438,MIN(O437,K438))</f>
        <v/>
      </c>
      <c r="P438" s="29">
        <f>IF(MONTH(A438)&lt;&gt;MONTH(A437),L438,MIN(P437,L438))</f>
        <v/>
      </c>
      <c r="Q438" s="29">
        <f>IF(MONTH(A438)&lt;&gt;MONTH(A437),M438,MIN(Q437,M438))</f>
        <v/>
      </c>
      <c r="R438" s="29">
        <f>IF(MONTH(A438)&lt;&gt;MONTH(A437),N438,MIN(R437,N438))</f>
        <v/>
      </c>
    </row>
    <row r="439">
      <c r="A439" s="27">
        <f>A438+1</f>
        <v/>
      </c>
      <c r="B439" s="28">
        <f>Inputs!$B$9*(IF(AND((A439-Inputs!$B$8)&gt;=0,(A439-Inputs!$B$8)&lt;=13),Inputs!$B$16/14,0)+IF(AND((A439-Inputs!$B$8)&gt;=14,(A439-Inputs!$B$8)&lt;=Inputs!$B$35-15),Inputs!$B$18/MAX(1,Inputs!$B$35-28),0)+IF(AND((A439-Inputs!$B$8)&gt;=Inputs!$B$35-14,(A439-Inputs!$B$8)&lt;=Inputs!$B$35-1,(A439-Inputs!$B$8)&gt;=14),Inputs!$B$17/14,0))</f>
        <v/>
      </c>
      <c r="C439" s="29">
        <f>B439*Inputs!$B$10</f>
        <v/>
      </c>
      <c r="D439" s="29">
        <f>SUMIFS(Outflows!$C$5:$C$64,Outflows!$A$5:$A$64,A439)</f>
        <v/>
      </c>
      <c r="E439" s="29">
        <f>IF(ROW()-4-Inputs!$B$24&gt;=1,INDEX($C$5:$C$764,ROW()-4-Inputs!$B$24),0)</f>
        <v/>
      </c>
      <c r="F439" s="29">
        <f>F438+C439</f>
        <v/>
      </c>
      <c r="G439" s="29">
        <f>IF(A439&gt;=Inputs!$B$32,$F$764,MIN(IF(Inputs!$B$28="",1E+15,Inputs!$B$28),(1-Inputs!$B$26)*IF(ROW()-4-Inputs!$B$27&gt;=1,INDEX($F$5:$F$764,ROW()-4-Inputs!$B$27),0)))</f>
        <v/>
      </c>
      <c r="H439" s="29">
        <f>G439-G438</f>
        <v/>
      </c>
      <c r="I439" s="29">
        <f>IF(A439=Inputs!$B$32,$F$764,0)</f>
        <v/>
      </c>
      <c r="J439" s="29">
        <f>CHOOSE(Inputs!$B$37,E439,H439,I439)</f>
        <v/>
      </c>
      <c r="K439" s="29">
        <f>K438+J439-D439</f>
        <v/>
      </c>
      <c r="L439" s="29">
        <f>L438+E439-D439</f>
        <v/>
      </c>
      <c r="M439" s="29">
        <f>M438+H439-D439</f>
        <v/>
      </c>
      <c r="N439" s="29">
        <f>N438+I439-D439</f>
        <v/>
      </c>
      <c r="O439" s="29">
        <f>IF(MONTH(A439)&lt;&gt;MONTH(A438),K439,MIN(O438,K439))</f>
        <v/>
      </c>
      <c r="P439" s="29">
        <f>IF(MONTH(A439)&lt;&gt;MONTH(A438),L439,MIN(P438,L439))</f>
        <v/>
      </c>
      <c r="Q439" s="29">
        <f>IF(MONTH(A439)&lt;&gt;MONTH(A438),M439,MIN(Q438,M439))</f>
        <v/>
      </c>
      <c r="R439" s="29">
        <f>IF(MONTH(A439)&lt;&gt;MONTH(A438),N439,MIN(R438,N439))</f>
        <v/>
      </c>
    </row>
    <row r="440">
      <c r="A440" s="27">
        <f>A439+1</f>
        <v/>
      </c>
      <c r="B440" s="28">
        <f>Inputs!$B$9*(IF(AND((A440-Inputs!$B$8)&gt;=0,(A440-Inputs!$B$8)&lt;=13),Inputs!$B$16/14,0)+IF(AND((A440-Inputs!$B$8)&gt;=14,(A440-Inputs!$B$8)&lt;=Inputs!$B$35-15),Inputs!$B$18/MAX(1,Inputs!$B$35-28),0)+IF(AND((A440-Inputs!$B$8)&gt;=Inputs!$B$35-14,(A440-Inputs!$B$8)&lt;=Inputs!$B$35-1,(A440-Inputs!$B$8)&gt;=14),Inputs!$B$17/14,0))</f>
        <v/>
      </c>
      <c r="C440" s="29">
        <f>B440*Inputs!$B$10</f>
        <v/>
      </c>
      <c r="D440" s="29">
        <f>SUMIFS(Outflows!$C$5:$C$64,Outflows!$A$5:$A$64,A440)</f>
        <v/>
      </c>
      <c r="E440" s="29">
        <f>IF(ROW()-4-Inputs!$B$24&gt;=1,INDEX($C$5:$C$764,ROW()-4-Inputs!$B$24),0)</f>
        <v/>
      </c>
      <c r="F440" s="29">
        <f>F439+C440</f>
        <v/>
      </c>
      <c r="G440" s="29">
        <f>IF(A440&gt;=Inputs!$B$32,$F$764,MIN(IF(Inputs!$B$28="",1E+15,Inputs!$B$28),(1-Inputs!$B$26)*IF(ROW()-4-Inputs!$B$27&gt;=1,INDEX($F$5:$F$764,ROW()-4-Inputs!$B$27),0)))</f>
        <v/>
      </c>
      <c r="H440" s="29">
        <f>G440-G439</f>
        <v/>
      </c>
      <c r="I440" s="29">
        <f>IF(A440=Inputs!$B$32,$F$764,0)</f>
        <v/>
      </c>
      <c r="J440" s="29">
        <f>CHOOSE(Inputs!$B$37,E440,H440,I440)</f>
        <v/>
      </c>
      <c r="K440" s="29">
        <f>K439+J440-D440</f>
        <v/>
      </c>
      <c r="L440" s="29">
        <f>L439+E440-D440</f>
        <v/>
      </c>
      <c r="M440" s="29">
        <f>M439+H440-D440</f>
        <v/>
      </c>
      <c r="N440" s="29">
        <f>N439+I440-D440</f>
        <v/>
      </c>
      <c r="O440" s="29">
        <f>IF(MONTH(A440)&lt;&gt;MONTH(A439),K440,MIN(O439,K440))</f>
        <v/>
      </c>
      <c r="P440" s="29">
        <f>IF(MONTH(A440)&lt;&gt;MONTH(A439),L440,MIN(P439,L440))</f>
        <v/>
      </c>
      <c r="Q440" s="29">
        <f>IF(MONTH(A440)&lt;&gt;MONTH(A439),M440,MIN(Q439,M440))</f>
        <v/>
      </c>
      <c r="R440" s="29">
        <f>IF(MONTH(A440)&lt;&gt;MONTH(A439),N440,MIN(R439,N440))</f>
        <v/>
      </c>
    </row>
    <row r="441">
      <c r="A441" s="27">
        <f>A440+1</f>
        <v/>
      </c>
      <c r="B441" s="28">
        <f>Inputs!$B$9*(IF(AND((A441-Inputs!$B$8)&gt;=0,(A441-Inputs!$B$8)&lt;=13),Inputs!$B$16/14,0)+IF(AND((A441-Inputs!$B$8)&gt;=14,(A441-Inputs!$B$8)&lt;=Inputs!$B$35-15),Inputs!$B$18/MAX(1,Inputs!$B$35-28),0)+IF(AND((A441-Inputs!$B$8)&gt;=Inputs!$B$35-14,(A441-Inputs!$B$8)&lt;=Inputs!$B$35-1,(A441-Inputs!$B$8)&gt;=14),Inputs!$B$17/14,0))</f>
        <v/>
      </c>
      <c r="C441" s="29">
        <f>B441*Inputs!$B$10</f>
        <v/>
      </c>
      <c r="D441" s="29">
        <f>SUMIFS(Outflows!$C$5:$C$64,Outflows!$A$5:$A$64,A441)</f>
        <v/>
      </c>
      <c r="E441" s="29">
        <f>IF(ROW()-4-Inputs!$B$24&gt;=1,INDEX($C$5:$C$764,ROW()-4-Inputs!$B$24),0)</f>
        <v/>
      </c>
      <c r="F441" s="29">
        <f>F440+C441</f>
        <v/>
      </c>
      <c r="G441" s="29">
        <f>IF(A441&gt;=Inputs!$B$32,$F$764,MIN(IF(Inputs!$B$28="",1E+15,Inputs!$B$28),(1-Inputs!$B$26)*IF(ROW()-4-Inputs!$B$27&gt;=1,INDEX($F$5:$F$764,ROW()-4-Inputs!$B$27),0)))</f>
        <v/>
      </c>
      <c r="H441" s="29">
        <f>G441-G440</f>
        <v/>
      </c>
      <c r="I441" s="29">
        <f>IF(A441=Inputs!$B$32,$F$764,0)</f>
        <v/>
      </c>
      <c r="J441" s="29">
        <f>CHOOSE(Inputs!$B$37,E441,H441,I441)</f>
        <v/>
      </c>
      <c r="K441" s="29">
        <f>K440+J441-D441</f>
        <v/>
      </c>
      <c r="L441" s="29">
        <f>L440+E441-D441</f>
        <v/>
      </c>
      <c r="M441" s="29">
        <f>M440+H441-D441</f>
        <v/>
      </c>
      <c r="N441" s="29">
        <f>N440+I441-D441</f>
        <v/>
      </c>
      <c r="O441" s="29">
        <f>IF(MONTH(A441)&lt;&gt;MONTH(A440),K441,MIN(O440,K441))</f>
        <v/>
      </c>
      <c r="P441" s="29">
        <f>IF(MONTH(A441)&lt;&gt;MONTH(A440),L441,MIN(P440,L441))</f>
        <v/>
      </c>
      <c r="Q441" s="29">
        <f>IF(MONTH(A441)&lt;&gt;MONTH(A440),M441,MIN(Q440,M441))</f>
        <v/>
      </c>
      <c r="R441" s="29">
        <f>IF(MONTH(A441)&lt;&gt;MONTH(A440),N441,MIN(R440,N441))</f>
        <v/>
      </c>
    </row>
    <row r="442">
      <c r="A442" s="27">
        <f>A441+1</f>
        <v/>
      </c>
      <c r="B442" s="28">
        <f>Inputs!$B$9*(IF(AND((A442-Inputs!$B$8)&gt;=0,(A442-Inputs!$B$8)&lt;=13),Inputs!$B$16/14,0)+IF(AND((A442-Inputs!$B$8)&gt;=14,(A442-Inputs!$B$8)&lt;=Inputs!$B$35-15),Inputs!$B$18/MAX(1,Inputs!$B$35-28),0)+IF(AND((A442-Inputs!$B$8)&gt;=Inputs!$B$35-14,(A442-Inputs!$B$8)&lt;=Inputs!$B$35-1,(A442-Inputs!$B$8)&gt;=14),Inputs!$B$17/14,0))</f>
        <v/>
      </c>
      <c r="C442" s="29">
        <f>B442*Inputs!$B$10</f>
        <v/>
      </c>
      <c r="D442" s="29">
        <f>SUMIFS(Outflows!$C$5:$C$64,Outflows!$A$5:$A$64,A442)</f>
        <v/>
      </c>
      <c r="E442" s="29">
        <f>IF(ROW()-4-Inputs!$B$24&gt;=1,INDEX($C$5:$C$764,ROW()-4-Inputs!$B$24),0)</f>
        <v/>
      </c>
      <c r="F442" s="29">
        <f>F441+C442</f>
        <v/>
      </c>
      <c r="G442" s="29">
        <f>IF(A442&gt;=Inputs!$B$32,$F$764,MIN(IF(Inputs!$B$28="",1E+15,Inputs!$B$28),(1-Inputs!$B$26)*IF(ROW()-4-Inputs!$B$27&gt;=1,INDEX($F$5:$F$764,ROW()-4-Inputs!$B$27),0)))</f>
        <v/>
      </c>
      <c r="H442" s="29">
        <f>G442-G441</f>
        <v/>
      </c>
      <c r="I442" s="29">
        <f>IF(A442=Inputs!$B$32,$F$764,0)</f>
        <v/>
      </c>
      <c r="J442" s="29">
        <f>CHOOSE(Inputs!$B$37,E442,H442,I442)</f>
        <v/>
      </c>
      <c r="K442" s="29">
        <f>K441+J442-D442</f>
        <v/>
      </c>
      <c r="L442" s="29">
        <f>L441+E442-D442</f>
        <v/>
      </c>
      <c r="M442" s="29">
        <f>M441+H442-D442</f>
        <v/>
      </c>
      <c r="N442" s="29">
        <f>N441+I442-D442</f>
        <v/>
      </c>
      <c r="O442" s="29">
        <f>IF(MONTH(A442)&lt;&gt;MONTH(A441),K442,MIN(O441,K442))</f>
        <v/>
      </c>
      <c r="P442" s="29">
        <f>IF(MONTH(A442)&lt;&gt;MONTH(A441),L442,MIN(P441,L442))</f>
        <v/>
      </c>
      <c r="Q442" s="29">
        <f>IF(MONTH(A442)&lt;&gt;MONTH(A441),M442,MIN(Q441,M442))</f>
        <v/>
      </c>
      <c r="R442" s="29">
        <f>IF(MONTH(A442)&lt;&gt;MONTH(A441),N442,MIN(R441,N442))</f>
        <v/>
      </c>
    </row>
    <row r="443">
      <c r="A443" s="27">
        <f>A442+1</f>
        <v/>
      </c>
      <c r="B443" s="28">
        <f>Inputs!$B$9*(IF(AND((A443-Inputs!$B$8)&gt;=0,(A443-Inputs!$B$8)&lt;=13),Inputs!$B$16/14,0)+IF(AND((A443-Inputs!$B$8)&gt;=14,(A443-Inputs!$B$8)&lt;=Inputs!$B$35-15),Inputs!$B$18/MAX(1,Inputs!$B$35-28),0)+IF(AND((A443-Inputs!$B$8)&gt;=Inputs!$B$35-14,(A443-Inputs!$B$8)&lt;=Inputs!$B$35-1,(A443-Inputs!$B$8)&gt;=14),Inputs!$B$17/14,0))</f>
        <v/>
      </c>
      <c r="C443" s="29">
        <f>B443*Inputs!$B$10</f>
        <v/>
      </c>
      <c r="D443" s="29">
        <f>SUMIFS(Outflows!$C$5:$C$64,Outflows!$A$5:$A$64,A443)</f>
        <v/>
      </c>
      <c r="E443" s="29">
        <f>IF(ROW()-4-Inputs!$B$24&gt;=1,INDEX($C$5:$C$764,ROW()-4-Inputs!$B$24),0)</f>
        <v/>
      </c>
      <c r="F443" s="29">
        <f>F442+C443</f>
        <v/>
      </c>
      <c r="G443" s="29">
        <f>IF(A443&gt;=Inputs!$B$32,$F$764,MIN(IF(Inputs!$B$28="",1E+15,Inputs!$B$28),(1-Inputs!$B$26)*IF(ROW()-4-Inputs!$B$27&gt;=1,INDEX($F$5:$F$764,ROW()-4-Inputs!$B$27),0)))</f>
        <v/>
      </c>
      <c r="H443" s="29">
        <f>G443-G442</f>
        <v/>
      </c>
      <c r="I443" s="29">
        <f>IF(A443=Inputs!$B$32,$F$764,0)</f>
        <v/>
      </c>
      <c r="J443" s="29">
        <f>CHOOSE(Inputs!$B$37,E443,H443,I443)</f>
        <v/>
      </c>
      <c r="K443" s="29">
        <f>K442+J443-D443</f>
        <v/>
      </c>
      <c r="L443" s="29">
        <f>L442+E443-D443</f>
        <v/>
      </c>
      <c r="M443" s="29">
        <f>M442+H443-D443</f>
        <v/>
      </c>
      <c r="N443" s="29">
        <f>N442+I443-D443</f>
        <v/>
      </c>
      <c r="O443" s="29">
        <f>IF(MONTH(A443)&lt;&gt;MONTH(A442),K443,MIN(O442,K443))</f>
        <v/>
      </c>
      <c r="P443" s="29">
        <f>IF(MONTH(A443)&lt;&gt;MONTH(A442),L443,MIN(P442,L443))</f>
        <v/>
      </c>
      <c r="Q443" s="29">
        <f>IF(MONTH(A443)&lt;&gt;MONTH(A442),M443,MIN(Q442,M443))</f>
        <v/>
      </c>
      <c r="R443" s="29">
        <f>IF(MONTH(A443)&lt;&gt;MONTH(A442),N443,MIN(R442,N443))</f>
        <v/>
      </c>
    </row>
    <row r="444">
      <c r="A444" s="27">
        <f>A443+1</f>
        <v/>
      </c>
      <c r="B444" s="28">
        <f>Inputs!$B$9*(IF(AND((A444-Inputs!$B$8)&gt;=0,(A444-Inputs!$B$8)&lt;=13),Inputs!$B$16/14,0)+IF(AND((A444-Inputs!$B$8)&gt;=14,(A444-Inputs!$B$8)&lt;=Inputs!$B$35-15),Inputs!$B$18/MAX(1,Inputs!$B$35-28),0)+IF(AND((A444-Inputs!$B$8)&gt;=Inputs!$B$35-14,(A444-Inputs!$B$8)&lt;=Inputs!$B$35-1,(A444-Inputs!$B$8)&gt;=14),Inputs!$B$17/14,0))</f>
        <v/>
      </c>
      <c r="C444" s="29">
        <f>B444*Inputs!$B$10</f>
        <v/>
      </c>
      <c r="D444" s="29">
        <f>SUMIFS(Outflows!$C$5:$C$64,Outflows!$A$5:$A$64,A444)</f>
        <v/>
      </c>
      <c r="E444" s="29">
        <f>IF(ROW()-4-Inputs!$B$24&gt;=1,INDEX($C$5:$C$764,ROW()-4-Inputs!$B$24),0)</f>
        <v/>
      </c>
      <c r="F444" s="29">
        <f>F443+C444</f>
        <v/>
      </c>
      <c r="G444" s="29">
        <f>IF(A444&gt;=Inputs!$B$32,$F$764,MIN(IF(Inputs!$B$28="",1E+15,Inputs!$B$28),(1-Inputs!$B$26)*IF(ROW()-4-Inputs!$B$27&gt;=1,INDEX($F$5:$F$764,ROW()-4-Inputs!$B$27),0)))</f>
        <v/>
      </c>
      <c r="H444" s="29">
        <f>G444-G443</f>
        <v/>
      </c>
      <c r="I444" s="29">
        <f>IF(A444=Inputs!$B$32,$F$764,0)</f>
        <v/>
      </c>
      <c r="J444" s="29">
        <f>CHOOSE(Inputs!$B$37,E444,H444,I444)</f>
        <v/>
      </c>
      <c r="K444" s="29">
        <f>K443+J444-D444</f>
        <v/>
      </c>
      <c r="L444" s="29">
        <f>L443+E444-D444</f>
        <v/>
      </c>
      <c r="M444" s="29">
        <f>M443+H444-D444</f>
        <v/>
      </c>
      <c r="N444" s="29">
        <f>N443+I444-D444</f>
        <v/>
      </c>
      <c r="O444" s="29">
        <f>IF(MONTH(A444)&lt;&gt;MONTH(A443),K444,MIN(O443,K444))</f>
        <v/>
      </c>
      <c r="P444" s="29">
        <f>IF(MONTH(A444)&lt;&gt;MONTH(A443),L444,MIN(P443,L444))</f>
        <v/>
      </c>
      <c r="Q444" s="29">
        <f>IF(MONTH(A444)&lt;&gt;MONTH(A443),M444,MIN(Q443,M444))</f>
        <v/>
      </c>
      <c r="R444" s="29">
        <f>IF(MONTH(A444)&lt;&gt;MONTH(A443),N444,MIN(R443,N444))</f>
        <v/>
      </c>
    </row>
    <row r="445">
      <c r="A445" s="27">
        <f>A444+1</f>
        <v/>
      </c>
      <c r="B445" s="28">
        <f>Inputs!$B$9*(IF(AND((A445-Inputs!$B$8)&gt;=0,(A445-Inputs!$B$8)&lt;=13),Inputs!$B$16/14,0)+IF(AND((A445-Inputs!$B$8)&gt;=14,(A445-Inputs!$B$8)&lt;=Inputs!$B$35-15),Inputs!$B$18/MAX(1,Inputs!$B$35-28),0)+IF(AND((A445-Inputs!$B$8)&gt;=Inputs!$B$35-14,(A445-Inputs!$B$8)&lt;=Inputs!$B$35-1,(A445-Inputs!$B$8)&gt;=14),Inputs!$B$17/14,0))</f>
        <v/>
      </c>
      <c r="C445" s="29">
        <f>B445*Inputs!$B$10</f>
        <v/>
      </c>
      <c r="D445" s="29">
        <f>SUMIFS(Outflows!$C$5:$C$64,Outflows!$A$5:$A$64,A445)</f>
        <v/>
      </c>
      <c r="E445" s="29">
        <f>IF(ROW()-4-Inputs!$B$24&gt;=1,INDEX($C$5:$C$764,ROW()-4-Inputs!$B$24),0)</f>
        <v/>
      </c>
      <c r="F445" s="29">
        <f>F444+C445</f>
        <v/>
      </c>
      <c r="G445" s="29">
        <f>IF(A445&gt;=Inputs!$B$32,$F$764,MIN(IF(Inputs!$B$28="",1E+15,Inputs!$B$28),(1-Inputs!$B$26)*IF(ROW()-4-Inputs!$B$27&gt;=1,INDEX($F$5:$F$764,ROW()-4-Inputs!$B$27),0)))</f>
        <v/>
      </c>
      <c r="H445" s="29">
        <f>G445-G444</f>
        <v/>
      </c>
      <c r="I445" s="29">
        <f>IF(A445=Inputs!$B$32,$F$764,0)</f>
        <v/>
      </c>
      <c r="J445" s="29">
        <f>CHOOSE(Inputs!$B$37,E445,H445,I445)</f>
        <v/>
      </c>
      <c r="K445" s="29">
        <f>K444+J445-D445</f>
        <v/>
      </c>
      <c r="L445" s="29">
        <f>L444+E445-D445</f>
        <v/>
      </c>
      <c r="M445" s="29">
        <f>M444+H445-D445</f>
        <v/>
      </c>
      <c r="N445" s="29">
        <f>N444+I445-D445</f>
        <v/>
      </c>
      <c r="O445" s="29">
        <f>IF(MONTH(A445)&lt;&gt;MONTH(A444),K445,MIN(O444,K445))</f>
        <v/>
      </c>
      <c r="P445" s="29">
        <f>IF(MONTH(A445)&lt;&gt;MONTH(A444),L445,MIN(P444,L445))</f>
        <v/>
      </c>
      <c r="Q445" s="29">
        <f>IF(MONTH(A445)&lt;&gt;MONTH(A444),M445,MIN(Q444,M445))</f>
        <v/>
      </c>
      <c r="R445" s="29">
        <f>IF(MONTH(A445)&lt;&gt;MONTH(A444),N445,MIN(R444,N445))</f>
        <v/>
      </c>
    </row>
    <row r="446">
      <c r="A446" s="27">
        <f>A445+1</f>
        <v/>
      </c>
      <c r="B446" s="28">
        <f>Inputs!$B$9*(IF(AND((A446-Inputs!$B$8)&gt;=0,(A446-Inputs!$B$8)&lt;=13),Inputs!$B$16/14,0)+IF(AND((A446-Inputs!$B$8)&gt;=14,(A446-Inputs!$B$8)&lt;=Inputs!$B$35-15),Inputs!$B$18/MAX(1,Inputs!$B$35-28),0)+IF(AND((A446-Inputs!$B$8)&gt;=Inputs!$B$35-14,(A446-Inputs!$B$8)&lt;=Inputs!$B$35-1,(A446-Inputs!$B$8)&gt;=14),Inputs!$B$17/14,0))</f>
        <v/>
      </c>
      <c r="C446" s="29">
        <f>B446*Inputs!$B$10</f>
        <v/>
      </c>
      <c r="D446" s="29">
        <f>SUMIFS(Outflows!$C$5:$C$64,Outflows!$A$5:$A$64,A446)</f>
        <v/>
      </c>
      <c r="E446" s="29">
        <f>IF(ROW()-4-Inputs!$B$24&gt;=1,INDEX($C$5:$C$764,ROW()-4-Inputs!$B$24),0)</f>
        <v/>
      </c>
      <c r="F446" s="29">
        <f>F445+C446</f>
        <v/>
      </c>
      <c r="G446" s="29">
        <f>IF(A446&gt;=Inputs!$B$32,$F$764,MIN(IF(Inputs!$B$28="",1E+15,Inputs!$B$28),(1-Inputs!$B$26)*IF(ROW()-4-Inputs!$B$27&gt;=1,INDEX($F$5:$F$764,ROW()-4-Inputs!$B$27),0)))</f>
        <v/>
      </c>
      <c r="H446" s="29">
        <f>G446-G445</f>
        <v/>
      </c>
      <c r="I446" s="29">
        <f>IF(A446=Inputs!$B$32,$F$764,0)</f>
        <v/>
      </c>
      <c r="J446" s="29">
        <f>CHOOSE(Inputs!$B$37,E446,H446,I446)</f>
        <v/>
      </c>
      <c r="K446" s="29">
        <f>K445+J446-D446</f>
        <v/>
      </c>
      <c r="L446" s="29">
        <f>L445+E446-D446</f>
        <v/>
      </c>
      <c r="M446" s="29">
        <f>M445+H446-D446</f>
        <v/>
      </c>
      <c r="N446" s="29">
        <f>N445+I446-D446</f>
        <v/>
      </c>
      <c r="O446" s="29">
        <f>IF(MONTH(A446)&lt;&gt;MONTH(A445),K446,MIN(O445,K446))</f>
        <v/>
      </c>
      <c r="P446" s="29">
        <f>IF(MONTH(A446)&lt;&gt;MONTH(A445),L446,MIN(P445,L446))</f>
        <v/>
      </c>
      <c r="Q446" s="29">
        <f>IF(MONTH(A446)&lt;&gt;MONTH(A445),M446,MIN(Q445,M446))</f>
        <v/>
      </c>
      <c r="R446" s="29">
        <f>IF(MONTH(A446)&lt;&gt;MONTH(A445),N446,MIN(R445,N446))</f>
        <v/>
      </c>
    </row>
    <row r="447">
      <c r="A447" s="27">
        <f>A446+1</f>
        <v/>
      </c>
      <c r="B447" s="28">
        <f>Inputs!$B$9*(IF(AND((A447-Inputs!$B$8)&gt;=0,(A447-Inputs!$B$8)&lt;=13),Inputs!$B$16/14,0)+IF(AND((A447-Inputs!$B$8)&gt;=14,(A447-Inputs!$B$8)&lt;=Inputs!$B$35-15),Inputs!$B$18/MAX(1,Inputs!$B$35-28),0)+IF(AND((A447-Inputs!$B$8)&gt;=Inputs!$B$35-14,(A447-Inputs!$B$8)&lt;=Inputs!$B$35-1,(A447-Inputs!$B$8)&gt;=14),Inputs!$B$17/14,0))</f>
        <v/>
      </c>
      <c r="C447" s="29">
        <f>B447*Inputs!$B$10</f>
        <v/>
      </c>
      <c r="D447" s="29">
        <f>SUMIFS(Outflows!$C$5:$C$64,Outflows!$A$5:$A$64,A447)</f>
        <v/>
      </c>
      <c r="E447" s="29">
        <f>IF(ROW()-4-Inputs!$B$24&gt;=1,INDEX($C$5:$C$764,ROW()-4-Inputs!$B$24),0)</f>
        <v/>
      </c>
      <c r="F447" s="29">
        <f>F446+C447</f>
        <v/>
      </c>
      <c r="G447" s="29">
        <f>IF(A447&gt;=Inputs!$B$32,$F$764,MIN(IF(Inputs!$B$28="",1E+15,Inputs!$B$28),(1-Inputs!$B$26)*IF(ROW()-4-Inputs!$B$27&gt;=1,INDEX($F$5:$F$764,ROW()-4-Inputs!$B$27),0)))</f>
        <v/>
      </c>
      <c r="H447" s="29">
        <f>G447-G446</f>
        <v/>
      </c>
      <c r="I447" s="29">
        <f>IF(A447=Inputs!$B$32,$F$764,0)</f>
        <v/>
      </c>
      <c r="J447" s="29">
        <f>CHOOSE(Inputs!$B$37,E447,H447,I447)</f>
        <v/>
      </c>
      <c r="K447" s="29">
        <f>K446+J447-D447</f>
        <v/>
      </c>
      <c r="L447" s="29">
        <f>L446+E447-D447</f>
        <v/>
      </c>
      <c r="M447" s="29">
        <f>M446+H447-D447</f>
        <v/>
      </c>
      <c r="N447" s="29">
        <f>N446+I447-D447</f>
        <v/>
      </c>
      <c r="O447" s="29">
        <f>IF(MONTH(A447)&lt;&gt;MONTH(A446),K447,MIN(O446,K447))</f>
        <v/>
      </c>
      <c r="P447" s="29">
        <f>IF(MONTH(A447)&lt;&gt;MONTH(A446),L447,MIN(P446,L447))</f>
        <v/>
      </c>
      <c r="Q447" s="29">
        <f>IF(MONTH(A447)&lt;&gt;MONTH(A446),M447,MIN(Q446,M447))</f>
        <v/>
      </c>
      <c r="R447" s="29">
        <f>IF(MONTH(A447)&lt;&gt;MONTH(A446),N447,MIN(R446,N447))</f>
        <v/>
      </c>
    </row>
    <row r="448">
      <c r="A448" s="27">
        <f>A447+1</f>
        <v/>
      </c>
      <c r="B448" s="28">
        <f>Inputs!$B$9*(IF(AND((A448-Inputs!$B$8)&gt;=0,(A448-Inputs!$B$8)&lt;=13),Inputs!$B$16/14,0)+IF(AND((A448-Inputs!$B$8)&gt;=14,(A448-Inputs!$B$8)&lt;=Inputs!$B$35-15),Inputs!$B$18/MAX(1,Inputs!$B$35-28),0)+IF(AND((A448-Inputs!$B$8)&gt;=Inputs!$B$35-14,(A448-Inputs!$B$8)&lt;=Inputs!$B$35-1,(A448-Inputs!$B$8)&gt;=14),Inputs!$B$17/14,0))</f>
        <v/>
      </c>
      <c r="C448" s="29">
        <f>B448*Inputs!$B$10</f>
        <v/>
      </c>
      <c r="D448" s="29">
        <f>SUMIFS(Outflows!$C$5:$C$64,Outflows!$A$5:$A$64,A448)</f>
        <v/>
      </c>
      <c r="E448" s="29">
        <f>IF(ROW()-4-Inputs!$B$24&gt;=1,INDEX($C$5:$C$764,ROW()-4-Inputs!$B$24),0)</f>
        <v/>
      </c>
      <c r="F448" s="29">
        <f>F447+C448</f>
        <v/>
      </c>
      <c r="G448" s="29">
        <f>IF(A448&gt;=Inputs!$B$32,$F$764,MIN(IF(Inputs!$B$28="",1E+15,Inputs!$B$28),(1-Inputs!$B$26)*IF(ROW()-4-Inputs!$B$27&gt;=1,INDEX($F$5:$F$764,ROW()-4-Inputs!$B$27),0)))</f>
        <v/>
      </c>
      <c r="H448" s="29">
        <f>G448-G447</f>
        <v/>
      </c>
      <c r="I448" s="29">
        <f>IF(A448=Inputs!$B$32,$F$764,0)</f>
        <v/>
      </c>
      <c r="J448" s="29">
        <f>CHOOSE(Inputs!$B$37,E448,H448,I448)</f>
        <v/>
      </c>
      <c r="K448" s="29">
        <f>K447+J448-D448</f>
        <v/>
      </c>
      <c r="L448" s="29">
        <f>L447+E448-D448</f>
        <v/>
      </c>
      <c r="M448" s="29">
        <f>M447+H448-D448</f>
        <v/>
      </c>
      <c r="N448" s="29">
        <f>N447+I448-D448</f>
        <v/>
      </c>
      <c r="O448" s="29">
        <f>IF(MONTH(A448)&lt;&gt;MONTH(A447),K448,MIN(O447,K448))</f>
        <v/>
      </c>
      <c r="P448" s="29">
        <f>IF(MONTH(A448)&lt;&gt;MONTH(A447),L448,MIN(P447,L448))</f>
        <v/>
      </c>
      <c r="Q448" s="29">
        <f>IF(MONTH(A448)&lt;&gt;MONTH(A447),M448,MIN(Q447,M448))</f>
        <v/>
      </c>
      <c r="R448" s="29">
        <f>IF(MONTH(A448)&lt;&gt;MONTH(A447),N448,MIN(R447,N448))</f>
        <v/>
      </c>
    </row>
    <row r="449">
      <c r="A449" s="27">
        <f>A448+1</f>
        <v/>
      </c>
      <c r="B449" s="28">
        <f>Inputs!$B$9*(IF(AND((A449-Inputs!$B$8)&gt;=0,(A449-Inputs!$B$8)&lt;=13),Inputs!$B$16/14,0)+IF(AND((A449-Inputs!$B$8)&gt;=14,(A449-Inputs!$B$8)&lt;=Inputs!$B$35-15),Inputs!$B$18/MAX(1,Inputs!$B$35-28),0)+IF(AND((A449-Inputs!$B$8)&gt;=Inputs!$B$35-14,(A449-Inputs!$B$8)&lt;=Inputs!$B$35-1,(A449-Inputs!$B$8)&gt;=14),Inputs!$B$17/14,0))</f>
        <v/>
      </c>
      <c r="C449" s="29">
        <f>B449*Inputs!$B$10</f>
        <v/>
      </c>
      <c r="D449" s="29">
        <f>SUMIFS(Outflows!$C$5:$C$64,Outflows!$A$5:$A$64,A449)</f>
        <v/>
      </c>
      <c r="E449" s="29">
        <f>IF(ROW()-4-Inputs!$B$24&gt;=1,INDEX($C$5:$C$764,ROW()-4-Inputs!$B$24),0)</f>
        <v/>
      </c>
      <c r="F449" s="29">
        <f>F448+C449</f>
        <v/>
      </c>
      <c r="G449" s="29">
        <f>IF(A449&gt;=Inputs!$B$32,$F$764,MIN(IF(Inputs!$B$28="",1E+15,Inputs!$B$28),(1-Inputs!$B$26)*IF(ROW()-4-Inputs!$B$27&gt;=1,INDEX($F$5:$F$764,ROW()-4-Inputs!$B$27),0)))</f>
        <v/>
      </c>
      <c r="H449" s="29">
        <f>G449-G448</f>
        <v/>
      </c>
      <c r="I449" s="29">
        <f>IF(A449=Inputs!$B$32,$F$764,0)</f>
        <v/>
      </c>
      <c r="J449" s="29">
        <f>CHOOSE(Inputs!$B$37,E449,H449,I449)</f>
        <v/>
      </c>
      <c r="K449" s="29">
        <f>K448+J449-D449</f>
        <v/>
      </c>
      <c r="L449" s="29">
        <f>L448+E449-D449</f>
        <v/>
      </c>
      <c r="M449" s="29">
        <f>M448+H449-D449</f>
        <v/>
      </c>
      <c r="N449" s="29">
        <f>N448+I449-D449</f>
        <v/>
      </c>
      <c r="O449" s="29">
        <f>IF(MONTH(A449)&lt;&gt;MONTH(A448),K449,MIN(O448,K449))</f>
        <v/>
      </c>
      <c r="P449" s="29">
        <f>IF(MONTH(A449)&lt;&gt;MONTH(A448),L449,MIN(P448,L449))</f>
        <v/>
      </c>
      <c r="Q449" s="29">
        <f>IF(MONTH(A449)&lt;&gt;MONTH(A448),M449,MIN(Q448,M449))</f>
        <v/>
      </c>
      <c r="R449" s="29">
        <f>IF(MONTH(A449)&lt;&gt;MONTH(A448),N449,MIN(R448,N449))</f>
        <v/>
      </c>
    </row>
    <row r="450">
      <c r="A450" s="27">
        <f>A449+1</f>
        <v/>
      </c>
      <c r="B450" s="28">
        <f>Inputs!$B$9*(IF(AND((A450-Inputs!$B$8)&gt;=0,(A450-Inputs!$B$8)&lt;=13),Inputs!$B$16/14,0)+IF(AND((A450-Inputs!$B$8)&gt;=14,(A450-Inputs!$B$8)&lt;=Inputs!$B$35-15),Inputs!$B$18/MAX(1,Inputs!$B$35-28),0)+IF(AND((A450-Inputs!$B$8)&gt;=Inputs!$B$35-14,(A450-Inputs!$B$8)&lt;=Inputs!$B$35-1,(A450-Inputs!$B$8)&gt;=14),Inputs!$B$17/14,0))</f>
        <v/>
      </c>
      <c r="C450" s="29">
        <f>B450*Inputs!$B$10</f>
        <v/>
      </c>
      <c r="D450" s="29">
        <f>SUMIFS(Outflows!$C$5:$C$64,Outflows!$A$5:$A$64,A450)</f>
        <v/>
      </c>
      <c r="E450" s="29">
        <f>IF(ROW()-4-Inputs!$B$24&gt;=1,INDEX($C$5:$C$764,ROW()-4-Inputs!$B$24),0)</f>
        <v/>
      </c>
      <c r="F450" s="29">
        <f>F449+C450</f>
        <v/>
      </c>
      <c r="G450" s="29">
        <f>IF(A450&gt;=Inputs!$B$32,$F$764,MIN(IF(Inputs!$B$28="",1E+15,Inputs!$B$28),(1-Inputs!$B$26)*IF(ROW()-4-Inputs!$B$27&gt;=1,INDEX($F$5:$F$764,ROW()-4-Inputs!$B$27),0)))</f>
        <v/>
      </c>
      <c r="H450" s="29">
        <f>G450-G449</f>
        <v/>
      </c>
      <c r="I450" s="29">
        <f>IF(A450=Inputs!$B$32,$F$764,0)</f>
        <v/>
      </c>
      <c r="J450" s="29">
        <f>CHOOSE(Inputs!$B$37,E450,H450,I450)</f>
        <v/>
      </c>
      <c r="K450" s="29">
        <f>K449+J450-D450</f>
        <v/>
      </c>
      <c r="L450" s="29">
        <f>L449+E450-D450</f>
        <v/>
      </c>
      <c r="M450" s="29">
        <f>M449+H450-D450</f>
        <v/>
      </c>
      <c r="N450" s="29">
        <f>N449+I450-D450</f>
        <v/>
      </c>
      <c r="O450" s="29">
        <f>IF(MONTH(A450)&lt;&gt;MONTH(A449),K450,MIN(O449,K450))</f>
        <v/>
      </c>
      <c r="P450" s="29">
        <f>IF(MONTH(A450)&lt;&gt;MONTH(A449),L450,MIN(P449,L450))</f>
        <v/>
      </c>
      <c r="Q450" s="29">
        <f>IF(MONTH(A450)&lt;&gt;MONTH(A449),M450,MIN(Q449,M450))</f>
        <v/>
      </c>
      <c r="R450" s="29">
        <f>IF(MONTH(A450)&lt;&gt;MONTH(A449),N450,MIN(R449,N450))</f>
        <v/>
      </c>
    </row>
    <row r="451">
      <c r="A451" s="27">
        <f>A450+1</f>
        <v/>
      </c>
      <c r="B451" s="28">
        <f>Inputs!$B$9*(IF(AND((A451-Inputs!$B$8)&gt;=0,(A451-Inputs!$B$8)&lt;=13),Inputs!$B$16/14,0)+IF(AND((A451-Inputs!$B$8)&gt;=14,(A451-Inputs!$B$8)&lt;=Inputs!$B$35-15),Inputs!$B$18/MAX(1,Inputs!$B$35-28),0)+IF(AND((A451-Inputs!$B$8)&gt;=Inputs!$B$35-14,(A451-Inputs!$B$8)&lt;=Inputs!$B$35-1,(A451-Inputs!$B$8)&gt;=14),Inputs!$B$17/14,0))</f>
        <v/>
      </c>
      <c r="C451" s="29">
        <f>B451*Inputs!$B$10</f>
        <v/>
      </c>
      <c r="D451" s="29">
        <f>SUMIFS(Outflows!$C$5:$C$64,Outflows!$A$5:$A$64,A451)</f>
        <v/>
      </c>
      <c r="E451" s="29">
        <f>IF(ROW()-4-Inputs!$B$24&gt;=1,INDEX($C$5:$C$764,ROW()-4-Inputs!$B$24),0)</f>
        <v/>
      </c>
      <c r="F451" s="29">
        <f>F450+C451</f>
        <v/>
      </c>
      <c r="G451" s="29">
        <f>IF(A451&gt;=Inputs!$B$32,$F$764,MIN(IF(Inputs!$B$28="",1E+15,Inputs!$B$28),(1-Inputs!$B$26)*IF(ROW()-4-Inputs!$B$27&gt;=1,INDEX($F$5:$F$764,ROW()-4-Inputs!$B$27),0)))</f>
        <v/>
      </c>
      <c r="H451" s="29">
        <f>G451-G450</f>
        <v/>
      </c>
      <c r="I451" s="29">
        <f>IF(A451=Inputs!$B$32,$F$764,0)</f>
        <v/>
      </c>
      <c r="J451" s="29">
        <f>CHOOSE(Inputs!$B$37,E451,H451,I451)</f>
        <v/>
      </c>
      <c r="K451" s="29">
        <f>K450+J451-D451</f>
        <v/>
      </c>
      <c r="L451" s="29">
        <f>L450+E451-D451</f>
        <v/>
      </c>
      <c r="M451" s="29">
        <f>M450+H451-D451</f>
        <v/>
      </c>
      <c r="N451" s="29">
        <f>N450+I451-D451</f>
        <v/>
      </c>
      <c r="O451" s="29">
        <f>IF(MONTH(A451)&lt;&gt;MONTH(A450),K451,MIN(O450,K451))</f>
        <v/>
      </c>
      <c r="P451" s="29">
        <f>IF(MONTH(A451)&lt;&gt;MONTH(A450),L451,MIN(P450,L451))</f>
        <v/>
      </c>
      <c r="Q451" s="29">
        <f>IF(MONTH(A451)&lt;&gt;MONTH(A450),M451,MIN(Q450,M451))</f>
        <v/>
      </c>
      <c r="R451" s="29">
        <f>IF(MONTH(A451)&lt;&gt;MONTH(A450),N451,MIN(R450,N451))</f>
        <v/>
      </c>
    </row>
    <row r="452">
      <c r="A452" s="27">
        <f>A451+1</f>
        <v/>
      </c>
      <c r="B452" s="28">
        <f>Inputs!$B$9*(IF(AND((A452-Inputs!$B$8)&gt;=0,(A452-Inputs!$B$8)&lt;=13),Inputs!$B$16/14,0)+IF(AND((A452-Inputs!$B$8)&gt;=14,(A452-Inputs!$B$8)&lt;=Inputs!$B$35-15),Inputs!$B$18/MAX(1,Inputs!$B$35-28),0)+IF(AND((A452-Inputs!$B$8)&gt;=Inputs!$B$35-14,(A452-Inputs!$B$8)&lt;=Inputs!$B$35-1,(A452-Inputs!$B$8)&gt;=14),Inputs!$B$17/14,0))</f>
        <v/>
      </c>
      <c r="C452" s="29">
        <f>B452*Inputs!$B$10</f>
        <v/>
      </c>
      <c r="D452" s="29">
        <f>SUMIFS(Outflows!$C$5:$C$64,Outflows!$A$5:$A$64,A452)</f>
        <v/>
      </c>
      <c r="E452" s="29">
        <f>IF(ROW()-4-Inputs!$B$24&gt;=1,INDEX($C$5:$C$764,ROW()-4-Inputs!$B$24),0)</f>
        <v/>
      </c>
      <c r="F452" s="29">
        <f>F451+C452</f>
        <v/>
      </c>
      <c r="G452" s="29">
        <f>IF(A452&gt;=Inputs!$B$32,$F$764,MIN(IF(Inputs!$B$28="",1E+15,Inputs!$B$28),(1-Inputs!$B$26)*IF(ROW()-4-Inputs!$B$27&gt;=1,INDEX($F$5:$F$764,ROW()-4-Inputs!$B$27),0)))</f>
        <v/>
      </c>
      <c r="H452" s="29">
        <f>G452-G451</f>
        <v/>
      </c>
      <c r="I452" s="29">
        <f>IF(A452=Inputs!$B$32,$F$764,0)</f>
        <v/>
      </c>
      <c r="J452" s="29">
        <f>CHOOSE(Inputs!$B$37,E452,H452,I452)</f>
        <v/>
      </c>
      <c r="K452" s="29">
        <f>K451+J452-D452</f>
        <v/>
      </c>
      <c r="L452" s="29">
        <f>L451+E452-D452</f>
        <v/>
      </c>
      <c r="M452" s="29">
        <f>M451+H452-D452</f>
        <v/>
      </c>
      <c r="N452" s="29">
        <f>N451+I452-D452</f>
        <v/>
      </c>
      <c r="O452" s="29">
        <f>IF(MONTH(A452)&lt;&gt;MONTH(A451),K452,MIN(O451,K452))</f>
        <v/>
      </c>
      <c r="P452" s="29">
        <f>IF(MONTH(A452)&lt;&gt;MONTH(A451),L452,MIN(P451,L452))</f>
        <v/>
      </c>
      <c r="Q452" s="29">
        <f>IF(MONTH(A452)&lt;&gt;MONTH(A451),M452,MIN(Q451,M452))</f>
        <v/>
      </c>
      <c r="R452" s="29">
        <f>IF(MONTH(A452)&lt;&gt;MONTH(A451),N452,MIN(R451,N452))</f>
        <v/>
      </c>
    </row>
    <row r="453">
      <c r="A453" s="27">
        <f>A452+1</f>
        <v/>
      </c>
      <c r="B453" s="28">
        <f>Inputs!$B$9*(IF(AND((A453-Inputs!$B$8)&gt;=0,(A453-Inputs!$B$8)&lt;=13),Inputs!$B$16/14,0)+IF(AND((A453-Inputs!$B$8)&gt;=14,(A453-Inputs!$B$8)&lt;=Inputs!$B$35-15),Inputs!$B$18/MAX(1,Inputs!$B$35-28),0)+IF(AND((A453-Inputs!$B$8)&gt;=Inputs!$B$35-14,(A453-Inputs!$B$8)&lt;=Inputs!$B$35-1,(A453-Inputs!$B$8)&gt;=14),Inputs!$B$17/14,0))</f>
        <v/>
      </c>
      <c r="C453" s="29">
        <f>B453*Inputs!$B$10</f>
        <v/>
      </c>
      <c r="D453" s="29">
        <f>SUMIFS(Outflows!$C$5:$C$64,Outflows!$A$5:$A$64,A453)</f>
        <v/>
      </c>
      <c r="E453" s="29">
        <f>IF(ROW()-4-Inputs!$B$24&gt;=1,INDEX($C$5:$C$764,ROW()-4-Inputs!$B$24),0)</f>
        <v/>
      </c>
      <c r="F453" s="29">
        <f>F452+C453</f>
        <v/>
      </c>
      <c r="G453" s="29">
        <f>IF(A453&gt;=Inputs!$B$32,$F$764,MIN(IF(Inputs!$B$28="",1E+15,Inputs!$B$28),(1-Inputs!$B$26)*IF(ROW()-4-Inputs!$B$27&gt;=1,INDEX($F$5:$F$764,ROW()-4-Inputs!$B$27),0)))</f>
        <v/>
      </c>
      <c r="H453" s="29">
        <f>G453-G452</f>
        <v/>
      </c>
      <c r="I453" s="29">
        <f>IF(A453=Inputs!$B$32,$F$764,0)</f>
        <v/>
      </c>
      <c r="J453" s="29">
        <f>CHOOSE(Inputs!$B$37,E453,H453,I453)</f>
        <v/>
      </c>
      <c r="K453" s="29">
        <f>K452+J453-D453</f>
        <v/>
      </c>
      <c r="L453" s="29">
        <f>L452+E453-D453</f>
        <v/>
      </c>
      <c r="M453" s="29">
        <f>M452+H453-D453</f>
        <v/>
      </c>
      <c r="N453" s="29">
        <f>N452+I453-D453</f>
        <v/>
      </c>
      <c r="O453" s="29">
        <f>IF(MONTH(A453)&lt;&gt;MONTH(A452),K453,MIN(O452,K453))</f>
        <v/>
      </c>
      <c r="P453" s="29">
        <f>IF(MONTH(A453)&lt;&gt;MONTH(A452),L453,MIN(P452,L453))</f>
        <v/>
      </c>
      <c r="Q453" s="29">
        <f>IF(MONTH(A453)&lt;&gt;MONTH(A452),M453,MIN(Q452,M453))</f>
        <v/>
      </c>
      <c r="R453" s="29">
        <f>IF(MONTH(A453)&lt;&gt;MONTH(A452),N453,MIN(R452,N453))</f>
        <v/>
      </c>
    </row>
    <row r="454">
      <c r="A454" s="27">
        <f>A453+1</f>
        <v/>
      </c>
      <c r="B454" s="28">
        <f>Inputs!$B$9*(IF(AND((A454-Inputs!$B$8)&gt;=0,(A454-Inputs!$B$8)&lt;=13),Inputs!$B$16/14,0)+IF(AND((A454-Inputs!$B$8)&gt;=14,(A454-Inputs!$B$8)&lt;=Inputs!$B$35-15),Inputs!$B$18/MAX(1,Inputs!$B$35-28),0)+IF(AND((A454-Inputs!$B$8)&gt;=Inputs!$B$35-14,(A454-Inputs!$B$8)&lt;=Inputs!$B$35-1,(A454-Inputs!$B$8)&gt;=14),Inputs!$B$17/14,0))</f>
        <v/>
      </c>
      <c r="C454" s="29">
        <f>B454*Inputs!$B$10</f>
        <v/>
      </c>
      <c r="D454" s="29">
        <f>SUMIFS(Outflows!$C$5:$C$64,Outflows!$A$5:$A$64,A454)</f>
        <v/>
      </c>
      <c r="E454" s="29">
        <f>IF(ROW()-4-Inputs!$B$24&gt;=1,INDEX($C$5:$C$764,ROW()-4-Inputs!$B$24),0)</f>
        <v/>
      </c>
      <c r="F454" s="29">
        <f>F453+C454</f>
        <v/>
      </c>
      <c r="G454" s="29">
        <f>IF(A454&gt;=Inputs!$B$32,$F$764,MIN(IF(Inputs!$B$28="",1E+15,Inputs!$B$28),(1-Inputs!$B$26)*IF(ROW()-4-Inputs!$B$27&gt;=1,INDEX($F$5:$F$764,ROW()-4-Inputs!$B$27),0)))</f>
        <v/>
      </c>
      <c r="H454" s="29">
        <f>G454-G453</f>
        <v/>
      </c>
      <c r="I454" s="29">
        <f>IF(A454=Inputs!$B$32,$F$764,0)</f>
        <v/>
      </c>
      <c r="J454" s="29">
        <f>CHOOSE(Inputs!$B$37,E454,H454,I454)</f>
        <v/>
      </c>
      <c r="K454" s="29">
        <f>K453+J454-D454</f>
        <v/>
      </c>
      <c r="L454" s="29">
        <f>L453+E454-D454</f>
        <v/>
      </c>
      <c r="M454" s="29">
        <f>M453+H454-D454</f>
        <v/>
      </c>
      <c r="N454" s="29">
        <f>N453+I454-D454</f>
        <v/>
      </c>
      <c r="O454" s="29">
        <f>IF(MONTH(A454)&lt;&gt;MONTH(A453),K454,MIN(O453,K454))</f>
        <v/>
      </c>
      <c r="P454" s="29">
        <f>IF(MONTH(A454)&lt;&gt;MONTH(A453),L454,MIN(P453,L454))</f>
        <v/>
      </c>
      <c r="Q454" s="29">
        <f>IF(MONTH(A454)&lt;&gt;MONTH(A453),M454,MIN(Q453,M454))</f>
        <v/>
      </c>
      <c r="R454" s="29">
        <f>IF(MONTH(A454)&lt;&gt;MONTH(A453),N454,MIN(R453,N454))</f>
        <v/>
      </c>
    </row>
    <row r="455">
      <c r="A455" s="27">
        <f>A454+1</f>
        <v/>
      </c>
      <c r="B455" s="28">
        <f>Inputs!$B$9*(IF(AND((A455-Inputs!$B$8)&gt;=0,(A455-Inputs!$B$8)&lt;=13),Inputs!$B$16/14,0)+IF(AND((A455-Inputs!$B$8)&gt;=14,(A455-Inputs!$B$8)&lt;=Inputs!$B$35-15),Inputs!$B$18/MAX(1,Inputs!$B$35-28),0)+IF(AND((A455-Inputs!$B$8)&gt;=Inputs!$B$35-14,(A455-Inputs!$B$8)&lt;=Inputs!$B$35-1,(A455-Inputs!$B$8)&gt;=14),Inputs!$B$17/14,0))</f>
        <v/>
      </c>
      <c r="C455" s="29">
        <f>B455*Inputs!$B$10</f>
        <v/>
      </c>
      <c r="D455" s="29">
        <f>SUMIFS(Outflows!$C$5:$C$64,Outflows!$A$5:$A$64,A455)</f>
        <v/>
      </c>
      <c r="E455" s="29">
        <f>IF(ROW()-4-Inputs!$B$24&gt;=1,INDEX($C$5:$C$764,ROW()-4-Inputs!$B$24),0)</f>
        <v/>
      </c>
      <c r="F455" s="29">
        <f>F454+C455</f>
        <v/>
      </c>
      <c r="G455" s="29">
        <f>IF(A455&gt;=Inputs!$B$32,$F$764,MIN(IF(Inputs!$B$28="",1E+15,Inputs!$B$28),(1-Inputs!$B$26)*IF(ROW()-4-Inputs!$B$27&gt;=1,INDEX($F$5:$F$764,ROW()-4-Inputs!$B$27),0)))</f>
        <v/>
      </c>
      <c r="H455" s="29">
        <f>G455-G454</f>
        <v/>
      </c>
      <c r="I455" s="29">
        <f>IF(A455=Inputs!$B$32,$F$764,0)</f>
        <v/>
      </c>
      <c r="J455" s="29">
        <f>CHOOSE(Inputs!$B$37,E455,H455,I455)</f>
        <v/>
      </c>
      <c r="K455" s="29">
        <f>K454+J455-D455</f>
        <v/>
      </c>
      <c r="L455" s="29">
        <f>L454+E455-D455</f>
        <v/>
      </c>
      <c r="M455" s="29">
        <f>M454+H455-D455</f>
        <v/>
      </c>
      <c r="N455" s="29">
        <f>N454+I455-D455</f>
        <v/>
      </c>
      <c r="O455" s="29">
        <f>IF(MONTH(A455)&lt;&gt;MONTH(A454),K455,MIN(O454,K455))</f>
        <v/>
      </c>
      <c r="P455" s="29">
        <f>IF(MONTH(A455)&lt;&gt;MONTH(A454),L455,MIN(P454,L455))</f>
        <v/>
      </c>
      <c r="Q455" s="29">
        <f>IF(MONTH(A455)&lt;&gt;MONTH(A454),M455,MIN(Q454,M455))</f>
        <v/>
      </c>
      <c r="R455" s="29">
        <f>IF(MONTH(A455)&lt;&gt;MONTH(A454),N455,MIN(R454,N455))</f>
        <v/>
      </c>
    </row>
    <row r="456">
      <c r="A456" s="27">
        <f>A455+1</f>
        <v/>
      </c>
      <c r="B456" s="28">
        <f>Inputs!$B$9*(IF(AND((A456-Inputs!$B$8)&gt;=0,(A456-Inputs!$B$8)&lt;=13),Inputs!$B$16/14,0)+IF(AND((A456-Inputs!$B$8)&gt;=14,(A456-Inputs!$B$8)&lt;=Inputs!$B$35-15),Inputs!$B$18/MAX(1,Inputs!$B$35-28),0)+IF(AND((A456-Inputs!$B$8)&gt;=Inputs!$B$35-14,(A456-Inputs!$B$8)&lt;=Inputs!$B$35-1,(A456-Inputs!$B$8)&gt;=14),Inputs!$B$17/14,0))</f>
        <v/>
      </c>
      <c r="C456" s="29">
        <f>B456*Inputs!$B$10</f>
        <v/>
      </c>
      <c r="D456" s="29">
        <f>SUMIFS(Outflows!$C$5:$C$64,Outflows!$A$5:$A$64,A456)</f>
        <v/>
      </c>
      <c r="E456" s="29">
        <f>IF(ROW()-4-Inputs!$B$24&gt;=1,INDEX($C$5:$C$764,ROW()-4-Inputs!$B$24),0)</f>
        <v/>
      </c>
      <c r="F456" s="29">
        <f>F455+C456</f>
        <v/>
      </c>
      <c r="G456" s="29">
        <f>IF(A456&gt;=Inputs!$B$32,$F$764,MIN(IF(Inputs!$B$28="",1E+15,Inputs!$B$28),(1-Inputs!$B$26)*IF(ROW()-4-Inputs!$B$27&gt;=1,INDEX($F$5:$F$764,ROW()-4-Inputs!$B$27),0)))</f>
        <v/>
      </c>
      <c r="H456" s="29">
        <f>G456-G455</f>
        <v/>
      </c>
      <c r="I456" s="29">
        <f>IF(A456=Inputs!$B$32,$F$764,0)</f>
        <v/>
      </c>
      <c r="J456" s="29">
        <f>CHOOSE(Inputs!$B$37,E456,H456,I456)</f>
        <v/>
      </c>
      <c r="K456" s="29">
        <f>K455+J456-D456</f>
        <v/>
      </c>
      <c r="L456" s="29">
        <f>L455+E456-D456</f>
        <v/>
      </c>
      <c r="M456" s="29">
        <f>M455+H456-D456</f>
        <v/>
      </c>
      <c r="N456" s="29">
        <f>N455+I456-D456</f>
        <v/>
      </c>
      <c r="O456" s="29">
        <f>IF(MONTH(A456)&lt;&gt;MONTH(A455),K456,MIN(O455,K456))</f>
        <v/>
      </c>
      <c r="P456" s="29">
        <f>IF(MONTH(A456)&lt;&gt;MONTH(A455),L456,MIN(P455,L456))</f>
        <v/>
      </c>
      <c r="Q456" s="29">
        <f>IF(MONTH(A456)&lt;&gt;MONTH(A455),M456,MIN(Q455,M456))</f>
        <v/>
      </c>
      <c r="R456" s="29">
        <f>IF(MONTH(A456)&lt;&gt;MONTH(A455),N456,MIN(R455,N456))</f>
        <v/>
      </c>
    </row>
    <row r="457">
      <c r="A457" s="27">
        <f>A456+1</f>
        <v/>
      </c>
      <c r="B457" s="28">
        <f>Inputs!$B$9*(IF(AND((A457-Inputs!$B$8)&gt;=0,(A457-Inputs!$B$8)&lt;=13),Inputs!$B$16/14,0)+IF(AND((A457-Inputs!$B$8)&gt;=14,(A457-Inputs!$B$8)&lt;=Inputs!$B$35-15),Inputs!$B$18/MAX(1,Inputs!$B$35-28),0)+IF(AND((A457-Inputs!$B$8)&gt;=Inputs!$B$35-14,(A457-Inputs!$B$8)&lt;=Inputs!$B$35-1,(A457-Inputs!$B$8)&gt;=14),Inputs!$B$17/14,0))</f>
        <v/>
      </c>
      <c r="C457" s="29">
        <f>B457*Inputs!$B$10</f>
        <v/>
      </c>
      <c r="D457" s="29">
        <f>SUMIFS(Outflows!$C$5:$C$64,Outflows!$A$5:$A$64,A457)</f>
        <v/>
      </c>
      <c r="E457" s="29">
        <f>IF(ROW()-4-Inputs!$B$24&gt;=1,INDEX($C$5:$C$764,ROW()-4-Inputs!$B$24),0)</f>
        <v/>
      </c>
      <c r="F457" s="29">
        <f>F456+C457</f>
        <v/>
      </c>
      <c r="G457" s="29">
        <f>IF(A457&gt;=Inputs!$B$32,$F$764,MIN(IF(Inputs!$B$28="",1E+15,Inputs!$B$28),(1-Inputs!$B$26)*IF(ROW()-4-Inputs!$B$27&gt;=1,INDEX($F$5:$F$764,ROW()-4-Inputs!$B$27),0)))</f>
        <v/>
      </c>
      <c r="H457" s="29">
        <f>G457-G456</f>
        <v/>
      </c>
      <c r="I457" s="29">
        <f>IF(A457=Inputs!$B$32,$F$764,0)</f>
        <v/>
      </c>
      <c r="J457" s="29">
        <f>CHOOSE(Inputs!$B$37,E457,H457,I457)</f>
        <v/>
      </c>
      <c r="K457" s="29">
        <f>K456+J457-D457</f>
        <v/>
      </c>
      <c r="L457" s="29">
        <f>L456+E457-D457</f>
        <v/>
      </c>
      <c r="M457" s="29">
        <f>M456+H457-D457</f>
        <v/>
      </c>
      <c r="N457" s="29">
        <f>N456+I457-D457</f>
        <v/>
      </c>
      <c r="O457" s="29">
        <f>IF(MONTH(A457)&lt;&gt;MONTH(A456),K457,MIN(O456,K457))</f>
        <v/>
      </c>
      <c r="P457" s="29">
        <f>IF(MONTH(A457)&lt;&gt;MONTH(A456),L457,MIN(P456,L457))</f>
        <v/>
      </c>
      <c r="Q457" s="29">
        <f>IF(MONTH(A457)&lt;&gt;MONTH(A456),M457,MIN(Q456,M457))</f>
        <v/>
      </c>
      <c r="R457" s="29">
        <f>IF(MONTH(A457)&lt;&gt;MONTH(A456),N457,MIN(R456,N457))</f>
        <v/>
      </c>
    </row>
    <row r="458">
      <c r="A458" s="27">
        <f>A457+1</f>
        <v/>
      </c>
      <c r="B458" s="28">
        <f>Inputs!$B$9*(IF(AND((A458-Inputs!$B$8)&gt;=0,(A458-Inputs!$B$8)&lt;=13),Inputs!$B$16/14,0)+IF(AND((A458-Inputs!$B$8)&gt;=14,(A458-Inputs!$B$8)&lt;=Inputs!$B$35-15),Inputs!$B$18/MAX(1,Inputs!$B$35-28),0)+IF(AND((A458-Inputs!$B$8)&gt;=Inputs!$B$35-14,(A458-Inputs!$B$8)&lt;=Inputs!$B$35-1,(A458-Inputs!$B$8)&gt;=14),Inputs!$B$17/14,0))</f>
        <v/>
      </c>
      <c r="C458" s="29">
        <f>B458*Inputs!$B$10</f>
        <v/>
      </c>
      <c r="D458" s="29">
        <f>SUMIFS(Outflows!$C$5:$C$64,Outflows!$A$5:$A$64,A458)</f>
        <v/>
      </c>
      <c r="E458" s="29">
        <f>IF(ROW()-4-Inputs!$B$24&gt;=1,INDEX($C$5:$C$764,ROW()-4-Inputs!$B$24),0)</f>
        <v/>
      </c>
      <c r="F458" s="29">
        <f>F457+C458</f>
        <v/>
      </c>
      <c r="G458" s="29">
        <f>IF(A458&gt;=Inputs!$B$32,$F$764,MIN(IF(Inputs!$B$28="",1E+15,Inputs!$B$28),(1-Inputs!$B$26)*IF(ROW()-4-Inputs!$B$27&gt;=1,INDEX($F$5:$F$764,ROW()-4-Inputs!$B$27),0)))</f>
        <v/>
      </c>
      <c r="H458" s="29">
        <f>G458-G457</f>
        <v/>
      </c>
      <c r="I458" s="29">
        <f>IF(A458=Inputs!$B$32,$F$764,0)</f>
        <v/>
      </c>
      <c r="J458" s="29">
        <f>CHOOSE(Inputs!$B$37,E458,H458,I458)</f>
        <v/>
      </c>
      <c r="K458" s="29">
        <f>K457+J458-D458</f>
        <v/>
      </c>
      <c r="L458" s="29">
        <f>L457+E458-D458</f>
        <v/>
      </c>
      <c r="M458" s="29">
        <f>M457+H458-D458</f>
        <v/>
      </c>
      <c r="N458" s="29">
        <f>N457+I458-D458</f>
        <v/>
      </c>
      <c r="O458" s="29">
        <f>IF(MONTH(A458)&lt;&gt;MONTH(A457),K458,MIN(O457,K458))</f>
        <v/>
      </c>
      <c r="P458" s="29">
        <f>IF(MONTH(A458)&lt;&gt;MONTH(A457),L458,MIN(P457,L458))</f>
        <v/>
      </c>
      <c r="Q458" s="29">
        <f>IF(MONTH(A458)&lt;&gt;MONTH(A457),M458,MIN(Q457,M458))</f>
        <v/>
      </c>
      <c r="R458" s="29">
        <f>IF(MONTH(A458)&lt;&gt;MONTH(A457),N458,MIN(R457,N458))</f>
        <v/>
      </c>
    </row>
    <row r="459">
      <c r="A459" s="27">
        <f>A458+1</f>
        <v/>
      </c>
      <c r="B459" s="28">
        <f>Inputs!$B$9*(IF(AND((A459-Inputs!$B$8)&gt;=0,(A459-Inputs!$B$8)&lt;=13),Inputs!$B$16/14,0)+IF(AND((A459-Inputs!$B$8)&gt;=14,(A459-Inputs!$B$8)&lt;=Inputs!$B$35-15),Inputs!$B$18/MAX(1,Inputs!$B$35-28),0)+IF(AND((A459-Inputs!$B$8)&gt;=Inputs!$B$35-14,(A459-Inputs!$B$8)&lt;=Inputs!$B$35-1,(A459-Inputs!$B$8)&gt;=14),Inputs!$B$17/14,0))</f>
        <v/>
      </c>
      <c r="C459" s="29">
        <f>B459*Inputs!$B$10</f>
        <v/>
      </c>
      <c r="D459" s="29">
        <f>SUMIFS(Outflows!$C$5:$C$64,Outflows!$A$5:$A$64,A459)</f>
        <v/>
      </c>
      <c r="E459" s="29">
        <f>IF(ROW()-4-Inputs!$B$24&gt;=1,INDEX($C$5:$C$764,ROW()-4-Inputs!$B$24),0)</f>
        <v/>
      </c>
      <c r="F459" s="29">
        <f>F458+C459</f>
        <v/>
      </c>
      <c r="G459" s="29">
        <f>IF(A459&gt;=Inputs!$B$32,$F$764,MIN(IF(Inputs!$B$28="",1E+15,Inputs!$B$28),(1-Inputs!$B$26)*IF(ROW()-4-Inputs!$B$27&gt;=1,INDEX($F$5:$F$764,ROW()-4-Inputs!$B$27),0)))</f>
        <v/>
      </c>
      <c r="H459" s="29">
        <f>G459-G458</f>
        <v/>
      </c>
      <c r="I459" s="29">
        <f>IF(A459=Inputs!$B$32,$F$764,0)</f>
        <v/>
      </c>
      <c r="J459" s="29">
        <f>CHOOSE(Inputs!$B$37,E459,H459,I459)</f>
        <v/>
      </c>
      <c r="K459" s="29">
        <f>K458+J459-D459</f>
        <v/>
      </c>
      <c r="L459" s="29">
        <f>L458+E459-D459</f>
        <v/>
      </c>
      <c r="M459" s="29">
        <f>M458+H459-D459</f>
        <v/>
      </c>
      <c r="N459" s="29">
        <f>N458+I459-D459</f>
        <v/>
      </c>
      <c r="O459" s="29">
        <f>IF(MONTH(A459)&lt;&gt;MONTH(A458),K459,MIN(O458,K459))</f>
        <v/>
      </c>
      <c r="P459" s="29">
        <f>IF(MONTH(A459)&lt;&gt;MONTH(A458),L459,MIN(P458,L459))</f>
        <v/>
      </c>
      <c r="Q459" s="29">
        <f>IF(MONTH(A459)&lt;&gt;MONTH(A458),M459,MIN(Q458,M459))</f>
        <v/>
      </c>
      <c r="R459" s="29">
        <f>IF(MONTH(A459)&lt;&gt;MONTH(A458),N459,MIN(R458,N459))</f>
        <v/>
      </c>
    </row>
    <row r="460">
      <c r="A460" s="27">
        <f>A459+1</f>
        <v/>
      </c>
      <c r="B460" s="28">
        <f>Inputs!$B$9*(IF(AND((A460-Inputs!$B$8)&gt;=0,(A460-Inputs!$B$8)&lt;=13),Inputs!$B$16/14,0)+IF(AND((A460-Inputs!$B$8)&gt;=14,(A460-Inputs!$B$8)&lt;=Inputs!$B$35-15),Inputs!$B$18/MAX(1,Inputs!$B$35-28),0)+IF(AND((A460-Inputs!$B$8)&gt;=Inputs!$B$35-14,(A460-Inputs!$B$8)&lt;=Inputs!$B$35-1,(A460-Inputs!$B$8)&gt;=14),Inputs!$B$17/14,0))</f>
        <v/>
      </c>
      <c r="C460" s="29">
        <f>B460*Inputs!$B$10</f>
        <v/>
      </c>
      <c r="D460" s="29">
        <f>SUMIFS(Outflows!$C$5:$C$64,Outflows!$A$5:$A$64,A460)</f>
        <v/>
      </c>
      <c r="E460" s="29">
        <f>IF(ROW()-4-Inputs!$B$24&gt;=1,INDEX($C$5:$C$764,ROW()-4-Inputs!$B$24),0)</f>
        <v/>
      </c>
      <c r="F460" s="29">
        <f>F459+C460</f>
        <v/>
      </c>
      <c r="G460" s="29">
        <f>IF(A460&gt;=Inputs!$B$32,$F$764,MIN(IF(Inputs!$B$28="",1E+15,Inputs!$B$28),(1-Inputs!$B$26)*IF(ROW()-4-Inputs!$B$27&gt;=1,INDEX($F$5:$F$764,ROW()-4-Inputs!$B$27),0)))</f>
        <v/>
      </c>
      <c r="H460" s="29">
        <f>G460-G459</f>
        <v/>
      </c>
      <c r="I460" s="29">
        <f>IF(A460=Inputs!$B$32,$F$764,0)</f>
        <v/>
      </c>
      <c r="J460" s="29">
        <f>CHOOSE(Inputs!$B$37,E460,H460,I460)</f>
        <v/>
      </c>
      <c r="K460" s="29">
        <f>K459+J460-D460</f>
        <v/>
      </c>
      <c r="L460" s="29">
        <f>L459+E460-D460</f>
        <v/>
      </c>
      <c r="M460" s="29">
        <f>M459+H460-D460</f>
        <v/>
      </c>
      <c r="N460" s="29">
        <f>N459+I460-D460</f>
        <v/>
      </c>
      <c r="O460" s="29">
        <f>IF(MONTH(A460)&lt;&gt;MONTH(A459),K460,MIN(O459,K460))</f>
        <v/>
      </c>
      <c r="P460" s="29">
        <f>IF(MONTH(A460)&lt;&gt;MONTH(A459),L460,MIN(P459,L460))</f>
        <v/>
      </c>
      <c r="Q460" s="29">
        <f>IF(MONTH(A460)&lt;&gt;MONTH(A459),M460,MIN(Q459,M460))</f>
        <v/>
      </c>
      <c r="R460" s="29">
        <f>IF(MONTH(A460)&lt;&gt;MONTH(A459),N460,MIN(R459,N460))</f>
        <v/>
      </c>
    </row>
    <row r="461">
      <c r="A461" s="27">
        <f>A460+1</f>
        <v/>
      </c>
      <c r="B461" s="28">
        <f>Inputs!$B$9*(IF(AND((A461-Inputs!$B$8)&gt;=0,(A461-Inputs!$B$8)&lt;=13),Inputs!$B$16/14,0)+IF(AND((A461-Inputs!$B$8)&gt;=14,(A461-Inputs!$B$8)&lt;=Inputs!$B$35-15),Inputs!$B$18/MAX(1,Inputs!$B$35-28),0)+IF(AND((A461-Inputs!$B$8)&gt;=Inputs!$B$35-14,(A461-Inputs!$B$8)&lt;=Inputs!$B$35-1,(A461-Inputs!$B$8)&gt;=14),Inputs!$B$17/14,0))</f>
        <v/>
      </c>
      <c r="C461" s="29">
        <f>B461*Inputs!$B$10</f>
        <v/>
      </c>
      <c r="D461" s="29">
        <f>SUMIFS(Outflows!$C$5:$C$64,Outflows!$A$5:$A$64,A461)</f>
        <v/>
      </c>
      <c r="E461" s="29">
        <f>IF(ROW()-4-Inputs!$B$24&gt;=1,INDEX($C$5:$C$764,ROW()-4-Inputs!$B$24),0)</f>
        <v/>
      </c>
      <c r="F461" s="29">
        <f>F460+C461</f>
        <v/>
      </c>
      <c r="G461" s="29">
        <f>IF(A461&gt;=Inputs!$B$32,$F$764,MIN(IF(Inputs!$B$28="",1E+15,Inputs!$B$28),(1-Inputs!$B$26)*IF(ROW()-4-Inputs!$B$27&gt;=1,INDEX($F$5:$F$764,ROW()-4-Inputs!$B$27),0)))</f>
        <v/>
      </c>
      <c r="H461" s="29">
        <f>G461-G460</f>
        <v/>
      </c>
      <c r="I461" s="29">
        <f>IF(A461=Inputs!$B$32,$F$764,0)</f>
        <v/>
      </c>
      <c r="J461" s="29">
        <f>CHOOSE(Inputs!$B$37,E461,H461,I461)</f>
        <v/>
      </c>
      <c r="K461" s="29">
        <f>K460+J461-D461</f>
        <v/>
      </c>
      <c r="L461" s="29">
        <f>L460+E461-D461</f>
        <v/>
      </c>
      <c r="M461" s="29">
        <f>M460+H461-D461</f>
        <v/>
      </c>
      <c r="N461" s="29">
        <f>N460+I461-D461</f>
        <v/>
      </c>
      <c r="O461" s="29">
        <f>IF(MONTH(A461)&lt;&gt;MONTH(A460),K461,MIN(O460,K461))</f>
        <v/>
      </c>
      <c r="P461" s="29">
        <f>IF(MONTH(A461)&lt;&gt;MONTH(A460),L461,MIN(P460,L461))</f>
        <v/>
      </c>
      <c r="Q461" s="29">
        <f>IF(MONTH(A461)&lt;&gt;MONTH(A460),M461,MIN(Q460,M461))</f>
        <v/>
      </c>
      <c r="R461" s="29">
        <f>IF(MONTH(A461)&lt;&gt;MONTH(A460),N461,MIN(R460,N461))</f>
        <v/>
      </c>
    </row>
    <row r="462">
      <c r="A462" s="27">
        <f>A461+1</f>
        <v/>
      </c>
      <c r="B462" s="28">
        <f>Inputs!$B$9*(IF(AND((A462-Inputs!$B$8)&gt;=0,(A462-Inputs!$B$8)&lt;=13),Inputs!$B$16/14,0)+IF(AND((A462-Inputs!$B$8)&gt;=14,(A462-Inputs!$B$8)&lt;=Inputs!$B$35-15),Inputs!$B$18/MAX(1,Inputs!$B$35-28),0)+IF(AND((A462-Inputs!$B$8)&gt;=Inputs!$B$35-14,(A462-Inputs!$B$8)&lt;=Inputs!$B$35-1,(A462-Inputs!$B$8)&gt;=14),Inputs!$B$17/14,0))</f>
        <v/>
      </c>
      <c r="C462" s="29">
        <f>B462*Inputs!$B$10</f>
        <v/>
      </c>
      <c r="D462" s="29">
        <f>SUMIFS(Outflows!$C$5:$C$64,Outflows!$A$5:$A$64,A462)</f>
        <v/>
      </c>
      <c r="E462" s="29">
        <f>IF(ROW()-4-Inputs!$B$24&gt;=1,INDEX($C$5:$C$764,ROW()-4-Inputs!$B$24),0)</f>
        <v/>
      </c>
      <c r="F462" s="29">
        <f>F461+C462</f>
        <v/>
      </c>
      <c r="G462" s="29">
        <f>IF(A462&gt;=Inputs!$B$32,$F$764,MIN(IF(Inputs!$B$28="",1E+15,Inputs!$B$28),(1-Inputs!$B$26)*IF(ROW()-4-Inputs!$B$27&gt;=1,INDEX($F$5:$F$764,ROW()-4-Inputs!$B$27),0)))</f>
        <v/>
      </c>
      <c r="H462" s="29">
        <f>G462-G461</f>
        <v/>
      </c>
      <c r="I462" s="29">
        <f>IF(A462=Inputs!$B$32,$F$764,0)</f>
        <v/>
      </c>
      <c r="J462" s="29">
        <f>CHOOSE(Inputs!$B$37,E462,H462,I462)</f>
        <v/>
      </c>
      <c r="K462" s="29">
        <f>K461+J462-D462</f>
        <v/>
      </c>
      <c r="L462" s="29">
        <f>L461+E462-D462</f>
        <v/>
      </c>
      <c r="M462" s="29">
        <f>M461+H462-D462</f>
        <v/>
      </c>
      <c r="N462" s="29">
        <f>N461+I462-D462</f>
        <v/>
      </c>
      <c r="O462" s="29">
        <f>IF(MONTH(A462)&lt;&gt;MONTH(A461),K462,MIN(O461,K462))</f>
        <v/>
      </c>
      <c r="P462" s="29">
        <f>IF(MONTH(A462)&lt;&gt;MONTH(A461),L462,MIN(P461,L462))</f>
        <v/>
      </c>
      <c r="Q462" s="29">
        <f>IF(MONTH(A462)&lt;&gt;MONTH(A461),M462,MIN(Q461,M462))</f>
        <v/>
      </c>
      <c r="R462" s="29">
        <f>IF(MONTH(A462)&lt;&gt;MONTH(A461),N462,MIN(R461,N462))</f>
        <v/>
      </c>
    </row>
    <row r="463">
      <c r="A463" s="27">
        <f>A462+1</f>
        <v/>
      </c>
      <c r="B463" s="28">
        <f>Inputs!$B$9*(IF(AND((A463-Inputs!$B$8)&gt;=0,(A463-Inputs!$B$8)&lt;=13),Inputs!$B$16/14,0)+IF(AND((A463-Inputs!$B$8)&gt;=14,(A463-Inputs!$B$8)&lt;=Inputs!$B$35-15),Inputs!$B$18/MAX(1,Inputs!$B$35-28),0)+IF(AND((A463-Inputs!$B$8)&gt;=Inputs!$B$35-14,(A463-Inputs!$B$8)&lt;=Inputs!$B$35-1,(A463-Inputs!$B$8)&gt;=14),Inputs!$B$17/14,0))</f>
        <v/>
      </c>
      <c r="C463" s="29">
        <f>B463*Inputs!$B$10</f>
        <v/>
      </c>
      <c r="D463" s="29">
        <f>SUMIFS(Outflows!$C$5:$C$64,Outflows!$A$5:$A$64,A463)</f>
        <v/>
      </c>
      <c r="E463" s="29">
        <f>IF(ROW()-4-Inputs!$B$24&gt;=1,INDEX($C$5:$C$764,ROW()-4-Inputs!$B$24),0)</f>
        <v/>
      </c>
      <c r="F463" s="29">
        <f>F462+C463</f>
        <v/>
      </c>
      <c r="G463" s="29">
        <f>IF(A463&gt;=Inputs!$B$32,$F$764,MIN(IF(Inputs!$B$28="",1E+15,Inputs!$B$28),(1-Inputs!$B$26)*IF(ROW()-4-Inputs!$B$27&gt;=1,INDEX($F$5:$F$764,ROW()-4-Inputs!$B$27),0)))</f>
        <v/>
      </c>
      <c r="H463" s="29">
        <f>G463-G462</f>
        <v/>
      </c>
      <c r="I463" s="29">
        <f>IF(A463=Inputs!$B$32,$F$764,0)</f>
        <v/>
      </c>
      <c r="J463" s="29">
        <f>CHOOSE(Inputs!$B$37,E463,H463,I463)</f>
        <v/>
      </c>
      <c r="K463" s="29">
        <f>K462+J463-D463</f>
        <v/>
      </c>
      <c r="L463" s="29">
        <f>L462+E463-D463</f>
        <v/>
      </c>
      <c r="M463" s="29">
        <f>M462+H463-D463</f>
        <v/>
      </c>
      <c r="N463" s="29">
        <f>N462+I463-D463</f>
        <v/>
      </c>
      <c r="O463" s="29">
        <f>IF(MONTH(A463)&lt;&gt;MONTH(A462),K463,MIN(O462,K463))</f>
        <v/>
      </c>
      <c r="P463" s="29">
        <f>IF(MONTH(A463)&lt;&gt;MONTH(A462),L463,MIN(P462,L463))</f>
        <v/>
      </c>
      <c r="Q463" s="29">
        <f>IF(MONTH(A463)&lt;&gt;MONTH(A462),M463,MIN(Q462,M463))</f>
        <v/>
      </c>
      <c r="R463" s="29">
        <f>IF(MONTH(A463)&lt;&gt;MONTH(A462),N463,MIN(R462,N463))</f>
        <v/>
      </c>
    </row>
    <row r="464">
      <c r="A464" s="27">
        <f>A463+1</f>
        <v/>
      </c>
      <c r="B464" s="28">
        <f>Inputs!$B$9*(IF(AND((A464-Inputs!$B$8)&gt;=0,(A464-Inputs!$B$8)&lt;=13),Inputs!$B$16/14,0)+IF(AND((A464-Inputs!$B$8)&gt;=14,(A464-Inputs!$B$8)&lt;=Inputs!$B$35-15),Inputs!$B$18/MAX(1,Inputs!$B$35-28),0)+IF(AND((A464-Inputs!$B$8)&gt;=Inputs!$B$35-14,(A464-Inputs!$B$8)&lt;=Inputs!$B$35-1,(A464-Inputs!$B$8)&gt;=14),Inputs!$B$17/14,0))</f>
        <v/>
      </c>
      <c r="C464" s="29">
        <f>B464*Inputs!$B$10</f>
        <v/>
      </c>
      <c r="D464" s="29">
        <f>SUMIFS(Outflows!$C$5:$C$64,Outflows!$A$5:$A$64,A464)</f>
        <v/>
      </c>
      <c r="E464" s="29">
        <f>IF(ROW()-4-Inputs!$B$24&gt;=1,INDEX($C$5:$C$764,ROW()-4-Inputs!$B$24),0)</f>
        <v/>
      </c>
      <c r="F464" s="29">
        <f>F463+C464</f>
        <v/>
      </c>
      <c r="G464" s="29">
        <f>IF(A464&gt;=Inputs!$B$32,$F$764,MIN(IF(Inputs!$B$28="",1E+15,Inputs!$B$28),(1-Inputs!$B$26)*IF(ROW()-4-Inputs!$B$27&gt;=1,INDEX($F$5:$F$764,ROW()-4-Inputs!$B$27),0)))</f>
        <v/>
      </c>
      <c r="H464" s="29">
        <f>G464-G463</f>
        <v/>
      </c>
      <c r="I464" s="29">
        <f>IF(A464=Inputs!$B$32,$F$764,0)</f>
        <v/>
      </c>
      <c r="J464" s="29">
        <f>CHOOSE(Inputs!$B$37,E464,H464,I464)</f>
        <v/>
      </c>
      <c r="K464" s="29">
        <f>K463+J464-D464</f>
        <v/>
      </c>
      <c r="L464" s="29">
        <f>L463+E464-D464</f>
        <v/>
      </c>
      <c r="M464" s="29">
        <f>M463+H464-D464</f>
        <v/>
      </c>
      <c r="N464" s="29">
        <f>N463+I464-D464</f>
        <v/>
      </c>
      <c r="O464" s="29">
        <f>IF(MONTH(A464)&lt;&gt;MONTH(A463),K464,MIN(O463,K464))</f>
        <v/>
      </c>
      <c r="P464" s="29">
        <f>IF(MONTH(A464)&lt;&gt;MONTH(A463),L464,MIN(P463,L464))</f>
        <v/>
      </c>
      <c r="Q464" s="29">
        <f>IF(MONTH(A464)&lt;&gt;MONTH(A463),M464,MIN(Q463,M464))</f>
        <v/>
      </c>
      <c r="R464" s="29">
        <f>IF(MONTH(A464)&lt;&gt;MONTH(A463),N464,MIN(R463,N464))</f>
        <v/>
      </c>
    </row>
    <row r="465">
      <c r="A465" s="27">
        <f>A464+1</f>
        <v/>
      </c>
      <c r="B465" s="28">
        <f>Inputs!$B$9*(IF(AND((A465-Inputs!$B$8)&gt;=0,(A465-Inputs!$B$8)&lt;=13),Inputs!$B$16/14,0)+IF(AND((A465-Inputs!$B$8)&gt;=14,(A465-Inputs!$B$8)&lt;=Inputs!$B$35-15),Inputs!$B$18/MAX(1,Inputs!$B$35-28),0)+IF(AND((A465-Inputs!$B$8)&gt;=Inputs!$B$35-14,(A465-Inputs!$B$8)&lt;=Inputs!$B$35-1,(A465-Inputs!$B$8)&gt;=14),Inputs!$B$17/14,0))</f>
        <v/>
      </c>
      <c r="C465" s="29">
        <f>B465*Inputs!$B$10</f>
        <v/>
      </c>
      <c r="D465" s="29">
        <f>SUMIFS(Outflows!$C$5:$C$64,Outflows!$A$5:$A$64,A465)</f>
        <v/>
      </c>
      <c r="E465" s="29">
        <f>IF(ROW()-4-Inputs!$B$24&gt;=1,INDEX($C$5:$C$764,ROW()-4-Inputs!$B$24),0)</f>
        <v/>
      </c>
      <c r="F465" s="29">
        <f>F464+C465</f>
        <v/>
      </c>
      <c r="G465" s="29">
        <f>IF(A465&gt;=Inputs!$B$32,$F$764,MIN(IF(Inputs!$B$28="",1E+15,Inputs!$B$28),(1-Inputs!$B$26)*IF(ROW()-4-Inputs!$B$27&gt;=1,INDEX($F$5:$F$764,ROW()-4-Inputs!$B$27),0)))</f>
        <v/>
      </c>
      <c r="H465" s="29">
        <f>G465-G464</f>
        <v/>
      </c>
      <c r="I465" s="29">
        <f>IF(A465=Inputs!$B$32,$F$764,0)</f>
        <v/>
      </c>
      <c r="J465" s="29">
        <f>CHOOSE(Inputs!$B$37,E465,H465,I465)</f>
        <v/>
      </c>
      <c r="K465" s="29">
        <f>K464+J465-D465</f>
        <v/>
      </c>
      <c r="L465" s="29">
        <f>L464+E465-D465</f>
        <v/>
      </c>
      <c r="M465" s="29">
        <f>M464+H465-D465</f>
        <v/>
      </c>
      <c r="N465" s="29">
        <f>N464+I465-D465</f>
        <v/>
      </c>
      <c r="O465" s="29">
        <f>IF(MONTH(A465)&lt;&gt;MONTH(A464),K465,MIN(O464,K465))</f>
        <v/>
      </c>
      <c r="P465" s="29">
        <f>IF(MONTH(A465)&lt;&gt;MONTH(A464),L465,MIN(P464,L465))</f>
        <v/>
      </c>
      <c r="Q465" s="29">
        <f>IF(MONTH(A465)&lt;&gt;MONTH(A464),M465,MIN(Q464,M465))</f>
        <v/>
      </c>
      <c r="R465" s="29">
        <f>IF(MONTH(A465)&lt;&gt;MONTH(A464),N465,MIN(R464,N465))</f>
        <v/>
      </c>
    </row>
    <row r="466">
      <c r="A466" s="27">
        <f>A465+1</f>
        <v/>
      </c>
      <c r="B466" s="28">
        <f>Inputs!$B$9*(IF(AND((A466-Inputs!$B$8)&gt;=0,(A466-Inputs!$B$8)&lt;=13),Inputs!$B$16/14,0)+IF(AND((A466-Inputs!$B$8)&gt;=14,(A466-Inputs!$B$8)&lt;=Inputs!$B$35-15),Inputs!$B$18/MAX(1,Inputs!$B$35-28),0)+IF(AND((A466-Inputs!$B$8)&gt;=Inputs!$B$35-14,(A466-Inputs!$B$8)&lt;=Inputs!$B$35-1,(A466-Inputs!$B$8)&gt;=14),Inputs!$B$17/14,0))</f>
        <v/>
      </c>
      <c r="C466" s="29">
        <f>B466*Inputs!$B$10</f>
        <v/>
      </c>
      <c r="D466" s="29">
        <f>SUMIFS(Outflows!$C$5:$C$64,Outflows!$A$5:$A$64,A466)</f>
        <v/>
      </c>
      <c r="E466" s="29">
        <f>IF(ROW()-4-Inputs!$B$24&gt;=1,INDEX($C$5:$C$764,ROW()-4-Inputs!$B$24),0)</f>
        <v/>
      </c>
      <c r="F466" s="29">
        <f>F465+C466</f>
        <v/>
      </c>
      <c r="G466" s="29">
        <f>IF(A466&gt;=Inputs!$B$32,$F$764,MIN(IF(Inputs!$B$28="",1E+15,Inputs!$B$28),(1-Inputs!$B$26)*IF(ROW()-4-Inputs!$B$27&gt;=1,INDEX($F$5:$F$764,ROW()-4-Inputs!$B$27),0)))</f>
        <v/>
      </c>
      <c r="H466" s="29">
        <f>G466-G465</f>
        <v/>
      </c>
      <c r="I466" s="29">
        <f>IF(A466=Inputs!$B$32,$F$764,0)</f>
        <v/>
      </c>
      <c r="J466" s="29">
        <f>CHOOSE(Inputs!$B$37,E466,H466,I466)</f>
        <v/>
      </c>
      <c r="K466" s="29">
        <f>K465+J466-D466</f>
        <v/>
      </c>
      <c r="L466" s="29">
        <f>L465+E466-D466</f>
        <v/>
      </c>
      <c r="M466" s="29">
        <f>M465+H466-D466</f>
        <v/>
      </c>
      <c r="N466" s="29">
        <f>N465+I466-D466</f>
        <v/>
      </c>
      <c r="O466" s="29">
        <f>IF(MONTH(A466)&lt;&gt;MONTH(A465),K466,MIN(O465,K466))</f>
        <v/>
      </c>
      <c r="P466" s="29">
        <f>IF(MONTH(A466)&lt;&gt;MONTH(A465),L466,MIN(P465,L466))</f>
        <v/>
      </c>
      <c r="Q466" s="29">
        <f>IF(MONTH(A466)&lt;&gt;MONTH(A465),M466,MIN(Q465,M466))</f>
        <v/>
      </c>
      <c r="R466" s="29">
        <f>IF(MONTH(A466)&lt;&gt;MONTH(A465),N466,MIN(R465,N466))</f>
        <v/>
      </c>
    </row>
    <row r="467">
      <c r="A467" s="27">
        <f>A466+1</f>
        <v/>
      </c>
      <c r="B467" s="28">
        <f>Inputs!$B$9*(IF(AND((A467-Inputs!$B$8)&gt;=0,(A467-Inputs!$B$8)&lt;=13),Inputs!$B$16/14,0)+IF(AND((A467-Inputs!$B$8)&gt;=14,(A467-Inputs!$B$8)&lt;=Inputs!$B$35-15),Inputs!$B$18/MAX(1,Inputs!$B$35-28),0)+IF(AND((A467-Inputs!$B$8)&gt;=Inputs!$B$35-14,(A467-Inputs!$B$8)&lt;=Inputs!$B$35-1,(A467-Inputs!$B$8)&gt;=14),Inputs!$B$17/14,0))</f>
        <v/>
      </c>
      <c r="C467" s="29">
        <f>B467*Inputs!$B$10</f>
        <v/>
      </c>
      <c r="D467" s="29">
        <f>SUMIFS(Outflows!$C$5:$C$64,Outflows!$A$5:$A$64,A467)</f>
        <v/>
      </c>
      <c r="E467" s="29">
        <f>IF(ROW()-4-Inputs!$B$24&gt;=1,INDEX($C$5:$C$764,ROW()-4-Inputs!$B$24),0)</f>
        <v/>
      </c>
      <c r="F467" s="29">
        <f>F466+C467</f>
        <v/>
      </c>
      <c r="G467" s="29">
        <f>IF(A467&gt;=Inputs!$B$32,$F$764,MIN(IF(Inputs!$B$28="",1E+15,Inputs!$B$28),(1-Inputs!$B$26)*IF(ROW()-4-Inputs!$B$27&gt;=1,INDEX($F$5:$F$764,ROW()-4-Inputs!$B$27),0)))</f>
        <v/>
      </c>
      <c r="H467" s="29">
        <f>G467-G466</f>
        <v/>
      </c>
      <c r="I467" s="29">
        <f>IF(A467=Inputs!$B$32,$F$764,0)</f>
        <v/>
      </c>
      <c r="J467" s="29">
        <f>CHOOSE(Inputs!$B$37,E467,H467,I467)</f>
        <v/>
      </c>
      <c r="K467" s="29">
        <f>K466+J467-D467</f>
        <v/>
      </c>
      <c r="L467" s="29">
        <f>L466+E467-D467</f>
        <v/>
      </c>
      <c r="M467" s="29">
        <f>M466+H467-D467</f>
        <v/>
      </c>
      <c r="N467" s="29">
        <f>N466+I467-D467</f>
        <v/>
      </c>
      <c r="O467" s="29">
        <f>IF(MONTH(A467)&lt;&gt;MONTH(A466),K467,MIN(O466,K467))</f>
        <v/>
      </c>
      <c r="P467" s="29">
        <f>IF(MONTH(A467)&lt;&gt;MONTH(A466),L467,MIN(P466,L467))</f>
        <v/>
      </c>
      <c r="Q467" s="29">
        <f>IF(MONTH(A467)&lt;&gt;MONTH(A466),M467,MIN(Q466,M467))</f>
        <v/>
      </c>
      <c r="R467" s="29">
        <f>IF(MONTH(A467)&lt;&gt;MONTH(A466),N467,MIN(R466,N467))</f>
        <v/>
      </c>
    </row>
    <row r="468">
      <c r="A468" s="27">
        <f>A467+1</f>
        <v/>
      </c>
      <c r="B468" s="28">
        <f>Inputs!$B$9*(IF(AND((A468-Inputs!$B$8)&gt;=0,(A468-Inputs!$B$8)&lt;=13),Inputs!$B$16/14,0)+IF(AND((A468-Inputs!$B$8)&gt;=14,(A468-Inputs!$B$8)&lt;=Inputs!$B$35-15),Inputs!$B$18/MAX(1,Inputs!$B$35-28),0)+IF(AND((A468-Inputs!$B$8)&gt;=Inputs!$B$35-14,(A468-Inputs!$B$8)&lt;=Inputs!$B$35-1,(A468-Inputs!$B$8)&gt;=14),Inputs!$B$17/14,0))</f>
        <v/>
      </c>
      <c r="C468" s="29">
        <f>B468*Inputs!$B$10</f>
        <v/>
      </c>
      <c r="D468" s="29">
        <f>SUMIFS(Outflows!$C$5:$C$64,Outflows!$A$5:$A$64,A468)</f>
        <v/>
      </c>
      <c r="E468" s="29">
        <f>IF(ROW()-4-Inputs!$B$24&gt;=1,INDEX($C$5:$C$764,ROW()-4-Inputs!$B$24),0)</f>
        <v/>
      </c>
      <c r="F468" s="29">
        <f>F467+C468</f>
        <v/>
      </c>
      <c r="G468" s="29">
        <f>IF(A468&gt;=Inputs!$B$32,$F$764,MIN(IF(Inputs!$B$28="",1E+15,Inputs!$B$28),(1-Inputs!$B$26)*IF(ROW()-4-Inputs!$B$27&gt;=1,INDEX($F$5:$F$764,ROW()-4-Inputs!$B$27),0)))</f>
        <v/>
      </c>
      <c r="H468" s="29">
        <f>G468-G467</f>
        <v/>
      </c>
      <c r="I468" s="29">
        <f>IF(A468=Inputs!$B$32,$F$764,0)</f>
        <v/>
      </c>
      <c r="J468" s="29">
        <f>CHOOSE(Inputs!$B$37,E468,H468,I468)</f>
        <v/>
      </c>
      <c r="K468" s="29">
        <f>K467+J468-D468</f>
        <v/>
      </c>
      <c r="L468" s="29">
        <f>L467+E468-D468</f>
        <v/>
      </c>
      <c r="M468" s="29">
        <f>M467+H468-D468</f>
        <v/>
      </c>
      <c r="N468" s="29">
        <f>N467+I468-D468</f>
        <v/>
      </c>
      <c r="O468" s="29">
        <f>IF(MONTH(A468)&lt;&gt;MONTH(A467),K468,MIN(O467,K468))</f>
        <v/>
      </c>
      <c r="P468" s="29">
        <f>IF(MONTH(A468)&lt;&gt;MONTH(A467),L468,MIN(P467,L468))</f>
        <v/>
      </c>
      <c r="Q468" s="29">
        <f>IF(MONTH(A468)&lt;&gt;MONTH(A467),M468,MIN(Q467,M468))</f>
        <v/>
      </c>
      <c r="R468" s="29">
        <f>IF(MONTH(A468)&lt;&gt;MONTH(A467),N468,MIN(R467,N468))</f>
        <v/>
      </c>
    </row>
    <row r="469">
      <c r="A469" s="27">
        <f>A468+1</f>
        <v/>
      </c>
      <c r="B469" s="28">
        <f>Inputs!$B$9*(IF(AND((A469-Inputs!$B$8)&gt;=0,(A469-Inputs!$B$8)&lt;=13),Inputs!$B$16/14,0)+IF(AND((A469-Inputs!$B$8)&gt;=14,(A469-Inputs!$B$8)&lt;=Inputs!$B$35-15),Inputs!$B$18/MAX(1,Inputs!$B$35-28),0)+IF(AND((A469-Inputs!$B$8)&gt;=Inputs!$B$35-14,(A469-Inputs!$B$8)&lt;=Inputs!$B$35-1,(A469-Inputs!$B$8)&gt;=14),Inputs!$B$17/14,0))</f>
        <v/>
      </c>
      <c r="C469" s="29">
        <f>B469*Inputs!$B$10</f>
        <v/>
      </c>
      <c r="D469" s="29">
        <f>SUMIFS(Outflows!$C$5:$C$64,Outflows!$A$5:$A$64,A469)</f>
        <v/>
      </c>
      <c r="E469" s="29">
        <f>IF(ROW()-4-Inputs!$B$24&gt;=1,INDEX($C$5:$C$764,ROW()-4-Inputs!$B$24),0)</f>
        <v/>
      </c>
      <c r="F469" s="29">
        <f>F468+C469</f>
        <v/>
      </c>
      <c r="G469" s="29">
        <f>IF(A469&gt;=Inputs!$B$32,$F$764,MIN(IF(Inputs!$B$28="",1E+15,Inputs!$B$28),(1-Inputs!$B$26)*IF(ROW()-4-Inputs!$B$27&gt;=1,INDEX($F$5:$F$764,ROW()-4-Inputs!$B$27),0)))</f>
        <v/>
      </c>
      <c r="H469" s="29">
        <f>G469-G468</f>
        <v/>
      </c>
      <c r="I469" s="29">
        <f>IF(A469=Inputs!$B$32,$F$764,0)</f>
        <v/>
      </c>
      <c r="J469" s="29">
        <f>CHOOSE(Inputs!$B$37,E469,H469,I469)</f>
        <v/>
      </c>
      <c r="K469" s="29">
        <f>K468+J469-D469</f>
        <v/>
      </c>
      <c r="L469" s="29">
        <f>L468+E469-D469</f>
        <v/>
      </c>
      <c r="M469" s="29">
        <f>M468+H469-D469</f>
        <v/>
      </c>
      <c r="N469" s="29">
        <f>N468+I469-D469</f>
        <v/>
      </c>
      <c r="O469" s="29">
        <f>IF(MONTH(A469)&lt;&gt;MONTH(A468),K469,MIN(O468,K469))</f>
        <v/>
      </c>
      <c r="P469" s="29">
        <f>IF(MONTH(A469)&lt;&gt;MONTH(A468),L469,MIN(P468,L469))</f>
        <v/>
      </c>
      <c r="Q469" s="29">
        <f>IF(MONTH(A469)&lt;&gt;MONTH(A468),M469,MIN(Q468,M469))</f>
        <v/>
      </c>
      <c r="R469" s="29">
        <f>IF(MONTH(A469)&lt;&gt;MONTH(A468),N469,MIN(R468,N469))</f>
        <v/>
      </c>
    </row>
    <row r="470">
      <c r="A470" s="27">
        <f>A469+1</f>
        <v/>
      </c>
      <c r="B470" s="28">
        <f>Inputs!$B$9*(IF(AND((A470-Inputs!$B$8)&gt;=0,(A470-Inputs!$B$8)&lt;=13),Inputs!$B$16/14,0)+IF(AND((A470-Inputs!$B$8)&gt;=14,(A470-Inputs!$B$8)&lt;=Inputs!$B$35-15),Inputs!$B$18/MAX(1,Inputs!$B$35-28),0)+IF(AND((A470-Inputs!$B$8)&gt;=Inputs!$B$35-14,(A470-Inputs!$B$8)&lt;=Inputs!$B$35-1,(A470-Inputs!$B$8)&gt;=14),Inputs!$B$17/14,0))</f>
        <v/>
      </c>
      <c r="C470" s="29">
        <f>B470*Inputs!$B$10</f>
        <v/>
      </c>
      <c r="D470" s="29">
        <f>SUMIFS(Outflows!$C$5:$C$64,Outflows!$A$5:$A$64,A470)</f>
        <v/>
      </c>
      <c r="E470" s="29">
        <f>IF(ROW()-4-Inputs!$B$24&gt;=1,INDEX($C$5:$C$764,ROW()-4-Inputs!$B$24),0)</f>
        <v/>
      </c>
      <c r="F470" s="29">
        <f>F469+C470</f>
        <v/>
      </c>
      <c r="G470" s="29">
        <f>IF(A470&gt;=Inputs!$B$32,$F$764,MIN(IF(Inputs!$B$28="",1E+15,Inputs!$B$28),(1-Inputs!$B$26)*IF(ROW()-4-Inputs!$B$27&gt;=1,INDEX($F$5:$F$764,ROW()-4-Inputs!$B$27),0)))</f>
        <v/>
      </c>
      <c r="H470" s="29">
        <f>G470-G469</f>
        <v/>
      </c>
      <c r="I470" s="29">
        <f>IF(A470=Inputs!$B$32,$F$764,0)</f>
        <v/>
      </c>
      <c r="J470" s="29">
        <f>CHOOSE(Inputs!$B$37,E470,H470,I470)</f>
        <v/>
      </c>
      <c r="K470" s="29">
        <f>K469+J470-D470</f>
        <v/>
      </c>
      <c r="L470" s="29">
        <f>L469+E470-D470</f>
        <v/>
      </c>
      <c r="M470" s="29">
        <f>M469+H470-D470</f>
        <v/>
      </c>
      <c r="N470" s="29">
        <f>N469+I470-D470</f>
        <v/>
      </c>
      <c r="O470" s="29">
        <f>IF(MONTH(A470)&lt;&gt;MONTH(A469),K470,MIN(O469,K470))</f>
        <v/>
      </c>
      <c r="P470" s="29">
        <f>IF(MONTH(A470)&lt;&gt;MONTH(A469),L470,MIN(P469,L470))</f>
        <v/>
      </c>
      <c r="Q470" s="29">
        <f>IF(MONTH(A470)&lt;&gt;MONTH(A469),M470,MIN(Q469,M470))</f>
        <v/>
      </c>
      <c r="R470" s="29">
        <f>IF(MONTH(A470)&lt;&gt;MONTH(A469),N470,MIN(R469,N470))</f>
        <v/>
      </c>
    </row>
    <row r="471">
      <c r="A471" s="27">
        <f>A470+1</f>
        <v/>
      </c>
      <c r="B471" s="28">
        <f>Inputs!$B$9*(IF(AND((A471-Inputs!$B$8)&gt;=0,(A471-Inputs!$B$8)&lt;=13),Inputs!$B$16/14,0)+IF(AND((A471-Inputs!$B$8)&gt;=14,(A471-Inputs!$B$8)&lt;=Inputs!$B$35-15),Inputs!$B$18/MAX(1,Inputs!$B$35-28),0)+IF(AND((A471-Inputs!$B$8)&gt;=Inputs!$B$35-14,(A471-Inputs!$B$8)&lt;=Inputs!$B$35-1,(A471-Inputs!$B$8)&gt;=14),Inputs!$B$17/14,0))</f>
        <v/>
      </c>
      <c r="C471" s="29">
        <f>B471*Inputs!$B$10</f>
        <v/>
      </c>
      <c r="D471" s="29">
        <f>SUMIFS(Outflows!$C$5:$C$64,Outflows!$A$5:$A$64,A471)</f>
        <v/>
      </c>
      <c r="E471" s="29">
        <f>IF(ROW()-4-Inputs!$B$24&gt;=1,INDEX($C$5:$C$764,ROW()-4-Inputs!$B$24),0)</f>
        <v/>
      </c>
      <c r="F471" s="29">
        <f>F470+C471</f>
        <v/>
      </c>
      <c r="G471" s="29">
        <f>IF(A471&gt;=Inputs!$B$32,$F$764,MIN(IF(Inputs!$B$28="",1E+15,Inputs!$B$28),(1-Inputs!$B$26)*IF(ROW()-4-Inputs!$B$27&gt;=1,INDEX($F$5:$F$764,ROW()-4-Inputs!$B$27),0)))</f>
        <v/>
      </c>
      <c r="H471" s="29">
        <f>G471-G470</f>
        <v/>
      </c>
      <c r="I471" s="29">
        <f>IF(A471=Inputs!$B$32,$F$764,0)</f>
        <v/>
      </c>
      <c r="J471" s="29">
        <f>CHOOSE(Inputs!$B$37,E471,H471,I471)</f>
        <v/>
      </c>
      <c r="K471" s="29">
        <f>K470+J471-D471</f>
        <v/>
      </c>
      <c r="L471" s="29">
        <f>L470+E471-D471</f>
        <v/>
      </c>
      <c r="M471" s="29">
        <f>M470+H471-D471</f>
        <v/>
      </c>
      <c r="N471" s="29">
        <f>N470+I471-D471</f>
        <v/>
      </c>
      <c r="O471" s="29">
        <f>IF(MONTH(A471)&lt;&gt;MONTH(A470),K471,MIN(O470,K471))</f>
        <v/>
      </c>
      <c r="P471" s="29">
        <f>IF(MONTH(A471)&lt;&gt;MONTH(A470),L471,MIN(P470,L471))</f>
        <v/>
      </c>
      <c r="Q471" s="29">
        <f>IF(MONTH(A471)&lt;&gt;MONTH(A470),M471,MIN(Q470,M471))</f>
        <v/>
      </c>
      <c r="R471" s="29">
        <f>IF(MONTH(A471)&lt;&gt;MONTH(A470),N471,MIN(R470,N471))</f>
        <v/>
      </c>
    </row>
    <row r="472">
      <c r="A472" s="27">
        <f>A471+1</f>
        <v/>
      </c>
      <c r="B472" s="28">
        <f>Inputs!$B$9*(IF(AND((A472-Inputs!$B$8)&gt;=0,(A472-Inputs!$B$8)&lt;=13),Inputs!$B$16/14,0)+IF(AND((A472-Inputs!$B$8)&gt;=14,(A472-Inputs!$B$8)&lt;=Inputs!$B$35-15),Inputs!$B$18/MAX(1,Inputs!$B$35-28),0)+IF(AND((A472-Inputs!$B$8)&gt;=Inputs!$B$35-14,(A472-Inputs!$B$8)&lt;=Inputs!$B$35-1,(A472-Inputs!$B$8)&gt;=14),Inputs!$B$17/14,0))</f>
        <v/>
      </c>
      <c r="C472" s="29">
        <f>B472*Inputs!$B$10</f>
        <v/>
      </c>
      <c r="D472" s="29">
        <f>SUMIFS(Outflows!$C$5:$C$64,Outflows!$A$5:$A$64,A472)</f>
        <v/>
      </c>
      <c r="E472" s="29">
        <f>IF(ROW()-4-Inputs!$B$24&gt;=1,INDEX($C$5:$C$764,ROW()-4-Inputs!$B$24),0)</f>
        <v/>
      </c>
      <c r="F472" s="29">
        <f>F471+C472</f>
        <v/>
      </c>
      <c r="G472" s="29">
        <f>IF(A472&gt;=Inputs!$B$32,$F$764,MIN(IF(Inputs!$B$28="",1E+15,Inputs!$B$28),(1-Inputs!$B$26)*IF(ROW()-4-Inputs!$B$27&gt;=1,INDEX($F$5:$F$764,ROW()-4-Inputs!$B$27),0)))</f>
        <v/>
      </c>
      <c r="H472" s="29">
        <f>G472-G471</f>
        <v/>
      </c>
      <c r="I472" s="29">
        <f>IF(A472=Inputs!$B$32,$F$764,0)</f>
        <v/>
      </c>
      <c r="J472" s="29">
        <f>CHOOSE(Inputs!$B$37,E472,H472,I472)</f>
        <v/>
      </c>
      <c r="K472" s="29">
        <f>K471+J472-D472</f>
        <v/>
      </c>
      <c r="L472" s="29">
        <f>L471+E472-D472</f>
        <v/>
      </c>
      <c r="M472" s="29">
        <f>M471+H472-D472</f>
        <v/>
      </c>
      <c r="N472" s="29">
        <f>N471+I472-D472</f>
        <v/>
      </c>
      <c r="O472" s="29">
        <f>IF(MONTH(A472)&lt;&gt;MONTH(A471),K472,MIN(O471,K472))</f>
        <v/>
      </c>
      <c r="P472" s="29">
        <f>IF(MONTH(A472)&lt;&gt;MONTH(A471),L472,MIN(P471,L472))</f>
        <v/>
      </c>
      <c r="Q472" s="29">
        <f>IF(MONTH(A472)&lt;&gt;MONTH(A471),M472,MIN(Q471,M472))</f>
        <v/>
      </c>
      <c r="R472" s="29">
        <f>IF(MONTH(A472)&lt;&gt;MONTH(A471),N472,MIN(R471,N472))</f>
        <v/>
      </c>
    </row>
    <row r="473">
      <c r="A473" s="27">
        <f>A472+1</f>
        <v/>
      </c>
      <c r="B473" s="28">
        <f>Inputs!$B$9*(IF(AND((A473-Inputs!$B$8)&gt;=0,(A473-Inputs!$B$8)&lt;=13),Inputs!$B$16/14,0)+IF(AND((A473-Inputs!$B$8)&gt;=14,(A473-Inputs!$B$8)&lt;=Inputs!$B$35-15),Inputs!$B$18/MAX(1,Inputs!$B$35-28),0)+IF(AND((A473-Inputs!$B$8)&gt;=Inputs!$B$35-14,(A473-Inputs!$B$8)&lt;=Inputs!$B$35-1,(A473-Inputs!$B$8)&gt;=14),Inputs!$B$17/14,0))</f>
        <v/>
      </c>
      <c r="C473" s="29">
        <f>B473*Inputs!$B$10</f>
        <v/>
      </c>
      <c r="D473" s="29">
        <f>SUMIFS(Outflows!$C$5:$C$64,Outflows!$A$5:$A$64,A473)</f>
        <v/>
      </c>
      <c r="E473" s="29">
        <f>IF(ROW()-4-Inputs!$B$24&gt;=1,INDEX($C$5:$C$764,ROW()-4-Inputs!$B$24),0)</f>
        <v/>
      </c>
      <c r="F473" s="29">
        <f>F472+C473</f>
        <v/>
      </c>
      <c r="G473" s="29">
        <f>IF(A473&gt;=Inputs!$B$32,$F$764,MIN(IF(Inputs!$B$28="",1E+15,Inputs!$B$28),(1-Inputs!$B$26)*IF(ROW()-4-Inputs!$B$27&gt;=1,INDEX($F$5:$F$764,ROW()-4-Inputs!$B$27),0)))</f>
        <v/>
      </c>
      <c r="H473" s="29">
        <f>G473-G472</f>
        <v/>
      </c>
      <c r="I473" s="29">
        <f>IF(A473=Inputs!$B$32,$F$764,0)</f>
        <v/>
      </c>
      <c r="J473" s="29">
        <f>CHOOSE(Inputs!$B$37,E473,H473,I473)</f>
        <v/>
      </c>
      <c r="K473" s="29">
        <f>K472+J473-D473</f>
        <v/>
      </c>
      <c r="L473" s="29">
        <f>L472+E473-D473</f>
        <v/>
      </c>
      <c r="M473" s="29">
        <f>M472+H473-D473</f>
        <v/>
      </c>
      <c r="N473" s="29">
        <f>N472+I473-D473</f>
        <v/>
      </c>
      <c r="O473" s="29">
        <f>IF(MONTH(A473)&lt;&gt;MONTH(A472),K473,MIN(O472,K473))</f>
        <v/>
      </c>
      <c r="P473" s="29">
        <f>IF(MONTH(A473)&lt;&gt;MONTH(A472),L473,MIN(P472,L473))</f>
        <v/>
      </c>
      <c r="Q473" s="29">
        <f>IF(MONTH(A473)&lt;&gt;MONTH(A472),M473,MIN(Q472,M473))</f>
        <v/>
      </c>
      <c r="R473" s="29">
        <f>IF(MONTH(A473)&lt;&gt;MONTH(A472),N473,MIN(R472,N473))</f>
        <v/>
      </c>
    </row>
    <row r="474">
      <c r="A474" s="27">
        <f>A473+1</f>
        <v/>
      </c>
      <c r="B474" s="28">
        <f>Inputs!$B$9*(IF(AND((A474-Inputs!$B$8)&gt;=0,(A474-Inputs!$B$8)&lt;=13),Inputs!$B$16/14,0)+IF(AND((A474-Inputs!$B$8)&gt;=14,(A474-Inputs!$B$8)&lt;=Inputs!$B$35-15),Inputs!$B$18/MAX(1,Inputs!$B$35-28),0)+IF(AND((A474-Inputs!$B$8)&gt;=Inputs!$B$35-14,(A474-Inputs!$B$8)&lt;=Inputs!$B$35-1,(A474-Inputs!$B$8)&gt;=14),Inputs!$B$17/14,0))</f>
        <v/>
      </c>
      <c r="C474" s="29">
        <f>B474*Inputs!$B$10</f>
        <v/>
      </c>
      <c r="D474" s="29">
        <f>SUMIFS(Outflows!$C$5:$C$64,Outflows!$A$5:$A$64,A474)</f>
        <v/>
      </c>
      <c r="E474" s="29">
        <f>IF(ROW()-4-Inputs!$B$24&gt;=1,INDEX($C$5:$C$764,ROW()-4-Inputs!$B$24),0)</f>
        <v/>
      </c>
      <c r="F474" s="29">
        <f>F473+C474</f>
        <v/>
      </c>
      <c r="G474" s="29">
        <f>IF(A474&gt;=Inputs!$B$32,$F$764,MIN(IF(Inputs!$B$28="",1E+15,Inputs!$B$28),(1-Inputs!$B$26)*IF(ROW()-4-Inputs!$B$27&gt;=1,INDEX($F$5:$F$764,ROW()-4-Inputs!$B$27),0)))</f>
        <v/>
      </c>
      <c r="H474" s="29">
        <f>G474-G473</f>
        <v/>
      </c>
      <c r="I474" s="29">
        <f>IF(A474=Inputs!$B$32,$F$764,0)</f>
        <v/>
      </c>
      <c r="J474" s="29">
        <f>CHOOSE(Inputs!$B$37,E474,H474,I474)</f>
        <v/>
      </c>
      <c r="K474" s="29">
        <f>K473+J474-D474</f>
        <v/>
      </c>
      <c r="L474" s="29">
        <f>L473+E474-D474</f>
        <v/>
      </c>
      <c r="M474" s="29">
        <f>M473+H474-D474</f>
        <v/>
      </c>
      <c r="N474" s="29">
        <f>N473+I474-D474</f>
        <v/>
      </c>
      <c r="O474" s="29">
        <f>IF(MONTH(A474)&lt;&gt;MONTH(A473),K474,MIN(O473,K474))</f>
        <v/>
      </c>
      <c r="P474" s="29">
        <f>IF(MONTH(A474)&lt;&gt;MONTH(A473),L474,MIN(P473,L474))</f>
        <v/>
      </c>
      <c r="Q474" s="29">
        <f>IF(MONTH(A474)&lt;&gt;MONTH(A473),M474,MIN(Q473,M474))</f>
        <v/>
      </c>
      <c r="R474" s="29">
        <f>IF(MONTH(A474)&lt;&gt;MONTH(A473),N474,MIN(R473,N474))</f>
        <v/>
      </c>
    </row>
    <row r="475">
      <c r="A475" s="27">
        <f>A474+1</f>
        <v/>
      </c>
      <c r="B475" s="28">
        <f>Inputs!$B$9*(IF(AND((A475-Inputs!$B$8)&gt;=0,(A475-Inputs!$B$8)&lt;=13),Inputs!$B$16/14,0)+IF(AND((A475-Inputs!$B$8)&gt;=14,(A475-Inputs!$B$8)&lt;=Inputs!$B$35-15),Inputs!$B$18/MAX(1,Inputs!$B$35-28),0)+IF(AND((A475-Inputs!$B$8)&gt;=Inputs!$B$35-14,(A475-Inputs!$B$8)&lt;=Inputs!$B$35-1,(A475-Inputs!$B$8)&gt;=14),Inputs!$B$17/14,0))</f>
        <v/>
      </c>
      <c r="C475" s="29">
        <f>B475*Inputs!$B$10</f>
        <v/>
      </c>
      <c r="D475" s="29">
        <f>SUMIFS(Outflows!$C$5:$C$64,Outflows!$A$5:$A$64,A475)</f>
        <v/>
      </c>
      <c r="E475" s="29">
        <f>IF(ROW()-4-Inputs!$B$24&gt;=1,INDEX($C$5:$C$764,ROW()-4-Inputs!$B$24),0)</f>
        <v/>
      </c>
      <c r="F475" s="29">
        <f>F474+C475</f>
        <v/>
      </c>
      <c r="G475" s="29">
        <f>IF(A475&gt;=Inputs!$B$32,$F$764,MIN(IF(Inputs!$B$28="",1E+15,Inputs!$B$28),(1-Inputs!$B$26)*IF(ROW()-4-Inputs!$B$27&gt;=1,INDEX($F$5:$F$764,ROW()-4-Inputs!$B$27),0)))</f>
        <v/>
      </c>
      <c r="H475" s="29">
        <f>G475-G474</f>
        <v/>
      </c>
      <c r="I475" s="29">
        <f>IF(A475=Inputs!$B$32,$F$764,0)</f>
        <v/>
      </c>
      <c r="J475" s="29">
        <f>CHOOSE(Inputs!$B$37,E475,H475,I475)</f>
        <v/>
      </c>
      <c r="K475" s="29">
        <f>K474+J475-D475</f>
        <v/>
      </c>
      <c r="L475" s="29">
        <f>L474+E475-D475</f>
        <v/>
      </c>
      <c r="M475" s="29">
        <f>M474+H475-D475</f>
        <v/>
      </c>
      <c r="N475" s="29">
        <f>N474+I475-D475</f>
        <v/>
      </c>
      <c r="O475" s="29">
        <f>IF(MONTH(A475)&lt;&gt;MONTH(A474),K475,MIN(O474,K475))</f>
        <v/>
      </c>
      <c r="P475" s="29">
        <f>IF(MONTH(A475)&lt;&gt;MONTH(A474),L475,MIN(P474,L475))</f>
        <v/>
      </c>
      <c r="Q475" s="29">
        <f>IF(MONTH(A475)&lt;&gt;MONTH(A474),M475,MIN(Q474,M475))</f>
        <v/>
      </c>
      <c r="R475" s="29">
        <f>IF(MONTH(A475)&lt;&gt;MONTH(A474),N475,MIN(R474,N475))</f>
        <v/>
      </c>
    </row>
    <row r="476">
      <c r="A476" s="27">
        <f>A475+1</f>
        <v/>
      </c>
      <c r="B476" s="28">
        <f>Inputs!$B$9*(IF(AND((A476-Inputs!$B$8)&gt;=0,(A476-Inputs!$B$8)&lt;=13),Inputs!$B$16/14,0)+IF(AND((A476-Inputs!$B$8)&gt;=14,(A476-Inputs!$B$8)&lt;=Inputs!$B$35-15),Inputs!$B$18/MAX(1,Inputs!$B$35-28),0)+IF(AND((A476-Inputs!$B$8)&gt;=Inputs!$B$35-14,(A476-Inputs!$B$8)&lt;=Inputs!$B$35-1,(A476-Inputs!$B$8)&gt;=14),Inputs!$B$17/14,0))</f>
        <v/>
      </c>
      <c r="C476" s="29">
        <f>B476*Inputs!$B$10</f>
        <v/>
      </c>
      <c r="D476" s="29">
        <f>SUMIFS(Outflows!$C$5:$C$64,Outflows!$A$5:$A$64,A476)</f>
        <v/>
      </c>
      <c r="E476" s="29">
        <f>IF(ROW()-4-Inputs!$B$24&gt;=1,INDEX($C$5:$C$764,ROW()-4-Inputs!$B$24),0)</f>
        <v/>
      </c>
      <c r="F476" s="29">
        <f>F475+C476</f>
        <v/>
      </c>
      <c r="G476" s="29">
        <f>IF(A476&gt;=Inputs!$B$32,$F$764,MIN(IF(Inputs!$B$28="",1E+15,Inputs!$B$28),(1-Inputs!$B$26)*IF(ROW()-4-Inputs!$B$27&gt;=1,INDEX($F$5:$F$764,ROW()-4-Inputs!$B$27),0)))</f>
        <v/>
      </c>
      <c r="H476" s="29">
        <f>G476-G475</f>
        <v/>
      </c>
      <c r="I476" s="29">
        <f>IF(A476=Inputs!$B$32,$F$764,0)</f>
        <v/>
      </c>
      <c r="J476" s="29">
        <f>CHOOSE(Inputs!$B$37,E476,H476,I476)</f>
        <v/>
      </c>
      <c r="K476" s="29">
        <f>K475+J476-D476</f>
        <v/>
      </c>
      <c r="L476" s="29">
        <f>L475+E476-D476</f>
        <v/>
      </c>
      <c r="M476" s="29">
        <f>M475+H476-D476</f>
        <v/>
      </c>
      <c r="N476" s="29">
        <f>N475+I476-D476</f>
        <v/>
      </c>
      <c r="O476" s="29">
        <f>IF(MONTH(A476)&lt;&gt;MONTH(A475),K476,MIN(O475,K476))</f>
        <v/>
      </c>
      <c r="P476" s="29">
        <f>IF(MONTH(A476)&lt;&gt;MONTH(A475),L476,MIN(P475,L476))</f>
        <v/>
      </c>
      <c r="Q476" s="29">
        <f>IF(MONTH(A476)&lt;&gt;MONTH(A475),M476,MIN(Q475,M476))</f>
        <v/>
      </c>
      <c r="R476" s="29">
        <f>IF(MONTH(A476)&lt;&gt;MONTH(A475),N476,MIN(R475,N476))</f>
        <v/>
      </c>
    </row>
    <row r="477">
      <c r="A477" s="27">
        <f>A476+1</f>
        <v/>
      </c>
      <c r="B477" s="28">
        <f>Inputs!$B$9*(IF(AND((A477-Inputs!$B$8)&gt;=0,(A477-Inputs!$B$8)&lt;=13),Inputs!$B$16/14,0)+IF(AND((A477-Inputs!$B$8)&gt;=14,(A477-Inputs!$B$8)&lt;=Inputs!$B$35-15),Inputs!$B$18/MAX(1,Inputs!$B$35-28),0)+IF(AND((A477-Inputs!$B$8)&gt;=Inputs!$B$35-14,(A477-Inputs!$B$8)&lt;=Inputs!$B$35-1,(A477-Inputs!$B$8)&gt;=14),Inputs!$B$17/14,0))</f>
        <v/>
      </c>
      <c r="C477" s="29">
        <f>B477*Inputs!$B$10</f>
        <v/>
      </c>
      <c r="D477" s="29">
        <f>SUMIFS(Outflows!$C$5:$C$64,Outflows!$A$5:$A$64,A477)</f>
        <v/>
      </c>
      <c r="E477" s="29">
        <f>IF(ROW()-4-Inputs!$B$24&gt;=1,INDEX($C$5:$C$764,ROW()-4-Inputs!$B$24),0)</f>
        <v/>
      </c>
      <c r="F477" s="29">
        <f>F476+C477</f>
        <v/>
      </c>
      <c r="G477" s="29">
        <f>IF(A477&gt;=Inputs!$B$32,$F$764,MIN(IF(Inputs!$B$28="",1E+15,Inputs!$B$28),(1-Inputs!$B$26)*IF(ROW()-4-Inputs!$B$27&gt;=1,INDEX($F$5:$F$764,ROW()-4-Inputs!$B$27),0)))</f>
        <v/>
      </c>
      <c r="H477" s="29">
        <f>G477-G476</f>
        <v/>
      </c>
      <c r="I477" s="29">
        <f>IF(A477=Inputs!$B$32,$F$764,0)</f>
        <v/>
      </c>
      <c r="J477" s="29">
        <f>CHOOSE(Inputs!$B$37,E477,H477,I477)</f>
        <v/>
      </c>
      <c r="K477" s="29">
        <f>K476+J477-D477</f>
        <v/>
      </c>
      <c r="L477" s="29">
        <f>L476+E477-D477</f>
        <v/>
      </c>
      <c r="M477" s="29">
        <f>M476+H477-D477</f>
        <v/>
      </c>
      <c r="N477" s="29">
        <f>N476+I477-D477</f>
        <v/>
      </c>
      <c r="O477" s="29">
        <f>IF(MONTH(A477)&lt;&gt;MONTH(A476),K477,MIN(O476,K477))</f>
        <v/>
      </c>
      <c r="P477" s="29">
        <f>IF(MONTH(A477)&lt;&gt;MONTH(A476),L477,MIN(P476,L477))</f>
        <v/>
      </c>
      <c r="Q477" s="29">
        <f>IF(MONTH(A477)&lt;&gt;MONTH(A476),M477,MIN(Q476,M477))</f>
        <v/>
      </c>
      <c r="R477" s="29">
        <f>IF(MONTH(A477)&lt;&gt;MONTH(A476),N477,MIN(R476,N477))</f>
        <v/>
      </c>
    </row>
    <row r="478">
      <c r="A478" s="27">
        <f>A477+1</f>
        <v/>
      </c>
      <c r="B478" s="28">
        <f>Inputs!$B$9*(IF(AND((A478-Inputs!$B$8)&gt;=0,(A478-Inputs!$B$8)&lt;=13),Inputs!$B$16/14,0)+IF(AND((A478-Inputs!$B$8)&gt;=14,(A478-Inputs!$B$8)&lt;=Inputs!$B$35-15),Inputs!$B$18/MAX(1,Inputs!$B$35-28),0)+IF(AND((A478-Inputs!$B$8)&gt;=Inputs!$B$35-14,(A478-Inputs!$B$8)&lt;=Inputs!$B$35-1,(A478-Inputs!$B$8)&gt;=14),Inputs!$B$17/14,0))</f>
        <v/>
      </c>
      <c r="C478" s="29">
        <f>B478*Inputs!$B$10</f>
        <v/>
      </c>
      <c r="D478" s="29">
        <f>SUMIFS(Outflows!$C$5:$C$64,Outflows!$A$5:$A$64,A478)</f>
        <v/>
      </c>
      <c r="E478" s="29">
        <f>IF(ROW()-4-Inputs!$B$24&gt;=1,INDEX($C$5:$C$764,ROW()-4-Inputs!$B$24),0)</f>
        <v/>
      </c>
      <c r="F478" s="29">
        <f>F477+C478</f>
        <v/>
      </c>
      <c r="G478" s="29">
        <f>IF(A478&gt;=Inputs!$B$32,$F$764,MIN(IF(Inputs!$B$28="",1E+15,Inputs!$B$28),(1-Inputs!$B$26)*IF(ROW()-4-Inputs!$B$27&gt;=1,INDEX($F$5:$F$764,ROW()-4-Inputs!$B$27),0)))</f>
        <v/>
      </c>
      <c r="H478" s="29">
        <f>G478-G477</f>
        <v/>
      </c>
      <c r="I478" s="29">
        <f>IF(A478=Inputs!$B$32,$F$764,0)</f>
        <v/>
      </c>
      <c r="J478" s="29">
        <f>CHOOSE(Inputs!$B$37,E478,H478,I478)</f>
        <v/>
      </c>
      <c r="K478" s="29">
        <f>K477+J478-D478</f>
        <v/>
      </c>
      <c r="L478" s="29">
        <f>L477+E478-D478</f>
        <v/>
      </c>
      <c r="M478" s="29">
        <f>M477+H478-D478</f>
        <v/>
      </c>
      <c r="N478" s="29">
        <f>N477+I478-D478</f>
        <v/>
      </c>
      <c r="O478" s="29">
        <f>IF(MONTH(A478)&lt;&gt;MONTH(A477),K478,MIN(O477,K478))</f>
        <v/>
      </c>
      <c r="P478" s="29">
        <f>IF(MONTH(A478)&lt;&gt;MONTH(A477),L478,MIN(P477,L478))</f>
        <v/>
      </c>
      <c r="Q478" s="29">
        <f>IF(MONTH(A478)&lt;&gt;MONTH(A477),M478,MIN(Q477,M478))</f>
        <v/>
      </c>
      <c r="R478" s="29">
        <f>IF(MONTH(A478)&lt;&gt;MONTH(A477),N478,MIN(R477,N478))</f>
        <v/>
      </c>
    </row>
    <row r="479">
      <c r="A479" s="27">
        <f>A478+1</f>
        <v/>
      </c>
      <c r="B479" s="28">
        <f>Inputs!$B$9*(IF(AND((A479-Inputs!$B$8)&gt;=0,(A479-Inputs!$B$8)&lt;=13),Inputs!$B$16/14,0)+IF(AND((A479-Inputs!$B$8)&gt;=14,(A479-Inputs!$B$8)&lt;=Inputs!$B$35-15),Inputs!$B$18/MAX(1,Inputs!$B$35-28),0)+IF(AND((A479-Inputs!$B$8)&gt;=Inputs!$B$35-14,(A479-Inputs!$B$8)&lt;=Inputs!$B$35-1,(A479-Inputs!$B$8)&gt;=14),Inputs!$B$17/14,0))</f>
        <v/>
      </c>
      <c r="C479" s="29">
        <f>B479*Inputs!$B$10</f>
        <v/>
      </c>
      <c r="D479" s="29">
        <f>SUMIFS(Outflows!$C$5:$C$64,Outflows!$A$5:$A$64,A479)</f>
        <v/>
      </c>
      <c r="E479" s="29">
        <f>IF(ROW()-4-Inputs!$B$24&gt;=1,INDEX($C$5:$C$764,ROW()-4-Inputs!$B$24),0)</f>
        <v/>
      </c>
      <c r="F479" s="29">
        <f>F478+C479</f>
        <v/>
      </c>
      <c r="G479" s="29">
        <f>IF(A479&gt;=Inputs!$B$32,$F$764,MIN(IF(Inputs!$B$28="",1E+15,Inputs!$B$28),(1-Inputs!$B$26)*IF(ROW()-4-Inputs!$B$27&gt;=1,INDEX($F$5:$F$764,ROW()-4-Inputs!$B$27),0)))</f>
        <v/>
      </c>
      <c r="H479" s="29">
        <f>G479-G478</f>
        <v/>
      </c>
      <c r="I479" s="29">
        <f>IF(A479=Inputs!$B$32,$F$764,0)</f>
        <v/>
      </c>
      <c r="J479" s="29">
        <f>CHOOSE(Inputs!$B$37,E479,H479,I479)</f>
        <v/>
      </c>
      <c r="K479" s="29">
        <f>K478+J479-D479</f>
        <v/>
      </c>
      <c r="L479" s="29">
        <f>L478+E479-D479</f>
        <v/>
      </c>
      <c r="M479" s="29">
        <f>M478+H479-D479</f>
        <v/>
      </c>
      <c r="N479" s="29">
        <f>N478+I479-D479</f>
        <v/>
      </c>
      <c r="O479" s="29">
        <f>IF(MONTH(A479)&lt;&gt;MONTH(A478),K479,MIN(O478,K479))</f>
        <v/>
      </c>
      <c r="P479" s="29">
        <f>IF(MONTH(A479)&lt;&gt;MONTH(A478),L479,MIN(P478,L479))</f>
        <v/>
      </c>
      <c r="Q479" s="29">
        <f>IF(MONTH(A479)&lt;&gt;MONTH(A478),M479,MIN(Q478,M479))</f>
        <v/>
      </c>
      <c r="R479" s="29">
        <f>IF(MONTH(A479)&lt;&gt;MONTH(A478),N479,MIN(R478,N479))</f>
        <v/>
      </c>
    </row>
    <row r="480">
      <c r="A480" s="27">
        <f>A479+1</f>
        <v/>
      </c>
      <c r="B480" s="28">
        <f>Inputs!$B$9*(IF(AND((A480-Inputs!$B$8)&gt;=0,(A480-Inputs!$B$8)&lt;=13),Inputs!$B$16/14,0)+IF(AND((A480-Inputs!$B$8)&gt;=14,(A480-Inputs!$B$8)&lt;=Inputs!$B$35-15),Inputs!$B$18/MAX(1,Inputs!$B$35-28),0)+IF(AND((A480-Inputs!$B$8)&gt;=Inputs!$B$35-14,(A480-Inputs!$B$8)&lt;=Inputs!$B$35-1,(A480-Inputs!$B$8)&gt;=14),Inputs!$B$17/14,0))</f>
        <v/>
      </c>
      <c r="C480" s="29">
        <f>B480*Inputs!$B$10</f>
        <v/>
      </c>
      <c r="D480" s="29">
        <f>SUMIFS(Outflows!$C$5:$C$64,Outflows!$A$5:$A$64,A480)</f>
        <v/>
      </c>
      <c r="E480" s="29">
        <f>IF(ROW()-4-Inputs!$B$24&gt;=1,INDEX($C$5:$C$764,ROW()-4-Inputs!$B$24),0)</f>
        <v/>
      </c>
      <c r="F480" s="29">
        <f>F479+C480</f>
        <v/>
      </c>
      <c r="G480" s="29">
        <f>IF(A480&gt;=Inputs!$B$32,$F$764,MIN(IF(Inputs!$B$28="",1E+15,Inputs!$B$28),(1-Inputs!$B$26)*IF(ROW()-4-Inputs!$B$27&gt;=1,INDEX($F$5:$F$764,ROW()-4-Inputs!$B$27),0)))</f>
        <v/>
      </c>
      <c r="H480" s="29">
        <f>G480-G479</f>
        <v/>
      </c>
      <c r="I480" s="29">
        <f>IF(A480=Inputs!$B$32,$F$764,0)</f>
        <v/>
      </c>
      <c r="J480" s="29">
        <f>CHOOSE(Inputs!$B$37,E480,H480,I480)</f>
        <v/>
      </c>
      <c r="K480" s="29">
        <f>K479+J480-D480</f>
        <v/>
      </c>
      <c r="L480" s="29">
        <f>L479+E480-D480</f>
        <v/>
      </c>
      <c r="M480" s="29">
        <f>M479+H480-D480</f>
        <v/>
      </c>
      <c r="N480" s="29">
        <f>N479+I480-D480</f>
        <v/>
      </c>
      <c r="O480" s="29">
        <f>IF(MONTH(A480)&lt;&gt;MONTH(A479),K480,MIN(O479,K480))</f>
        <v/>
      </c>
      <c r="P480" s="29">
        <f>IF(MONTH(A480)&lt;&gt;MONTH(A479),L480,MIN(P479,L480))</f>
        <v/>
      </c>
      <c r="Q480" s="29">
        <f>IF(MONTH(A480)&lt;&gt;MONTH(A479),M480,MIN(Q479,M480))</f>
        <v/>
      </c>
      <c r="R480" s="29">
        <f>IF(MONTH(A480)&lt;&gt;MONTH(A479),N480,MIN(R479,N480))</f>
        <v/>
      </c>
    </row>
    <row r="481">
      <c r="A481" s="27">
        <f>A480+1</f>
        <v/>
      </c>
      <c r="B481" s="28">
        <f>Inputs!$B$9*(IF(AND((A481-Inputs!$B$8)&gt;=0,(A481-Inputs!$B$8)&lt;=13),Inputs!$B$16/14,0)+IF(AND((A481-Inputs!$B$8)&gt;=14,(A481-Inputs!$B$8)&lt;=Inputs!$B$35-15),Inputs!$B$18/MAX(1,Inputs!$B$35-28),0)+IF(AND((A481-Inputs!$B$8)&gt;=Inputs!$B$35-14,(A481-Inputs!$B$8)&lt;=Inputs!$B$35-1,(A481-Inputs!$B$8)&gt;=14),Inputs!$B$17/14,0))</f>
        <v/>
      </c>
      <c r="C481" s="29">
        <f>B481*Inputs!$B$10</f>
        <v/>
      </c>
      <c r="D481" s="29">
        <f>SUMIFS(Outflows!$C$5:$C$64,Outflows!$A$5:$A$64,A481)</f>
        <v/>
      </c>
      <c r="E481" s="29">
        <f>IF(ROW()-4-Inputs!$B$24&gt;=1,INDEX($C$5:$C$764,ROW()-4-Inputs!$B$24),0)</f>
        <v/>
      </c>
      <c r="F481" s="29">
        <f>F480+C481</f>
        <v/>
      </c>
      <c r="G481" s="29">
        <f>IF(A481&gt;=Inputs!$B$32,$F$764,MIN(IF(Inputs!$B$28="",1E+15,Inputs!$B$28),(1-Inputs!$B$26)*IF(ROW()-4-Inputs!$B$27&gt;=1,INDEX($F$5:$F$764,ROW()-4-Inputs!$B$27),0)))</f>
        <v/>
      </c>
      <c r="H481" s="29">
        <f>G481-G480</f>
        <v/>
      </c>
      <c r="I481" s="29">
        <f>IF(A481=Inputs!$B$32,$F$764,0)</f>
        <v/>
      </c>
      <c r="J481" s="29">
        <f>CHOOSE(Inputs!$B$37,E481,H481,I481)</f>
        <v/>
      </c>
      <c r="K481" s="29">
        <f>K480+J481-D481</f>
        <v/>
      </c>
      <c r="L481" s="29">
        <f>L480+E481-D481</f>
        <v/>
      </c>
      <c r="M481" s="29">
        <f>M480+H481-D481</f>
        <v/>
      </c>
      <c r="N481" s="29">
        <f>N480+I481-D481</f>
        <v/>
      </c>
      <c r="O481" s="29">
        <f>IF(MONTH(A481)&lt;&gt;MONTH(A480),K481,MIN(O480,K481))</f>
        <v/>
      </c>
      <c r="P481" s="29">
        <f>IF(MONTH(A481)&lt;&gt;MONTH(A480),L481,MIN(P480,L481))</f>
        <v/>
      </c>
      <c r="Q481" s="29">
        <f>IF(MONTH(A481)&lt;&gt;MONTH(A480),M481,MIN(Q480,M481))</f>
        <v/>
      </c>
      <c r="R481" s="29">
        <f>IF(MONTH(A481)&lt;&gt;MONTH(A480),N481,MIN(R480,N481))</f>
        <v/>
      </c>
    </row>
    <row r="482">
      <c r="A482" s="27">
        <f>A481+1</f>
        <v/>
      </c>
      <c r="B482" s="28">
        <f>Inputs!$B$9*(IF(AND((A482-Inputs!$B$8)&gt;=0,(A482-Inputs!$B$8)&lt;=13),Inputs!$B$16/14,0)+IF(AND((A482-Inputs!$B$8)&gt;=14,(A482-Inputs!$B$8)&lt;=Inputs!$B$35-15),Inputs!$B$18/MAX(1,Inputs!$B$35-28),0)+IF(AND((A482-Inputs!$B$8)&gt;=Inputs!$B$35-14,(A482-Inputs!$B$8)&lt;=Inputs!$B$35-1,(A482-Inputs!$B$8)&gt;=14),Inputs!$B$17/14,0))</f>
        <v/>
      </c>
      <c r="C482" s="29">
        <f>B482*Inputs!$B$10</f>
        <v/>
      </c>
      <c r="D482" s="29">
        <f>SUMIFS(Outflows!$C$5:$C$64,Outflows!$A$5:$A$64,A482)</f>
        <v/>
      </c>
      <c r="E482" s="29">
        <f>IF(ROW()-4-Inputs!$B$24&gt;=1,INDEX($C$5:$C$764,ROW()-4-Inputs!$B$24),0)</f>
        <v/>
      </c>
      <c r="F482" s="29">
        <f>F481+C482</f>
        <v/>
      </c>
      <c r="G482" s="29">
        <f>IF(A482&gt;=Inputs!$B$32,$F$764,MIN(IF(Inputs!$B$28="",1E+15,Inputs!$B$28),(1-Inputs!$B$26)*IF(ROW()-4-Inputs!$B$27&gt;=1,INDEX($F$5:$F$764,ROW()-4-Inputs!$B$27),0)))</f>
        <v/>
      </c>
      <c r="H482" s="29">
        <f>G482-G481</f>
        <v/>
      </c>
      <c r="I482" s="29">
        <f>IF(A482=Inputs!$B$32,$F$764,0)</f>
        <v/>
      </c>
      <c r="J482" s="29">
        <f>CHOOSE(Inputs!$B$37,E482,H482,I482)</f>
        <v/>
      </c>
      <c r="K482" s="29">
        <f>K481+J482-D482</f>
        <v/>
      </c>
      <c r="L482" s="29">
        <f>L481+E482-D482</f>
        <v/>
      </c>
      <c r="M482" s="29">
        <f>M481+H482-D482</f>
        <v/>
      </c>
      <c r="N482" s="29">
        <f>N481+I482-D482</f>
        <v/>
      </c>
      <c r="O482" s="29">
        <f>IF(MONTH(A482)&lt;&gt;MONTH(A481),K482,MIN(O481,K482))</f>
        <v/>
      </c>
      <c r="P482" s="29">
        <f>IF(MONTH(A482)&lt;&gt;MONTH(A481),L482,MIN(P481,L482))</f>
        <v/>
      </c>
      <c r="Q482" s="29">
        <f>IF(MONTH(A482)&lt;&gt;MONTH(A481),M482,MIN(Q481,M482))</f>
        <v/>
      </c>
      <c r="R482" s="29">
        <f>IF(MONTH(A482)&lt;&gt;MONTH(A481),N482,MIN(R481,N482))</f>
        <v/>
      </c>
    </row>
    <row r="483">
      <c r="A483" s="27">
        <f>A482+1</f>
        <v/>
      </c>
      <c r="B483" s="28">
        <f>Inputs!$B$9*(IF(AND((A483-Inputs!$B$8)&gt;=0,(A483-Inputs!$B$8)&lt;=13),Inputs!$B$16/14,0)+IF(AND((A483-Inputs!$B$8)&gt;=14,(A483-Inputs!$B$8)&lt;=Inputs!$B$35-15),Inputs!$B$18/MAX(1,Inputs!$B$35-28),0)+IF(AND((A483-Inputs!$B$8)&gt;=Inputs!$B$35-14,(A483-Inputs!$B$8)&lt;=Inputs!$B$35-1,(A483-Inputs!$B$8)&gt;=14),Inputs!$B$17/14,0))</f>
        <v/>
      </c>
      <c r="C483" s="29">
        <f>B483*Inputs!$B$10</f>
        <v/>
      </c>
      <c r="D483" s="29">
        <f>SUMIFS(Outflows!$C$5:$C$64,Outflows!$A$5:$A$64,A483)</f>
        <v/>
      </c>
      <c r="E483" s="29">
        <f>IF(ROW()-4-Inputs!$B$24&gt;=1,INDEX($C$5:$C$764,ROW()-4-Inputs!$B$24),0)</f>
        <v/>
      </c>
      <c r="F483" s="29">
        <f>F482+C483</f>
        <v/>
      </c>
      <c r="G483" s="29">
        <f>IF(A483&gt;=Inputs!$B$32,$F$764,MIN(IF(Inputs!$B$28="",1E+15,Inputs!$B$28),(1-Inputs!$B$26)*IF(ROW()-4-Inputs!$B$27&gt;=1,INDEX($F$5:$F$764,ROW()-4-Inputs!$B$27),0)))</f>
        <v/>
      </c>
      <c r="H483" s="29">
        <f>G483-G482</f>
        <v/>
      </c>
      <c r="I483" s="29">
        <f>IF(A483=Inputs!$B$32,$F$764,0)</f>
        <v/>
      </c>
      <c r="J483" s="29">
        <f>CHOOSE(Inputs!$B$37,E483,H483,I483)</f>
        <v/>
      </c>
      <c r="K483" s="29">
        <f>K482+J483-D483</f>
        <v/>
      </c>
      <c r="L483" s="29">
        <f>L482+E483-D483</f>
        <v/>
      </c>
      <c r="M483" s="29">
        <f>M482+H483-D483</f>
        <v/>
      </c>
      <c r="N483" s="29">
        <f>N482+I483-D483</f>
        <v/>
      </c>
      <c r="O483" s="29">
        <f>IF(MONTH(A483)&lt;&gt;MONTH(A482),K483,MIN(O482,K483))</f>
        <v/>
      </c>
      <c r="P483" s="29">
        <f>IF(MONTH(A483)&lt;&gt;MONTH(A482),L483,MIN(P482,L483))</f>
        <v/>
      </c>
      <c r="Q483" s="29">
        <f>IF(MONTH(A483)&lt;&gt;MONTH(A482),M483,MIN(Q482,M483))</f>
        <v/>
      </c>
      <c r="R483" s="29">
        <f>IF(MONTH(A483)&lt;&gt;MONTH(A482),N483,MIN(R482,N483))</f>
        <v/>
      </c>
    </row>
    <row r="484">
      <c r="A484" s="27">
        <f>A483+1</f>
        <v/>
      </c>
      <c r="B484" s="28">
        <f>Inputs!$B$9*(IF(AND((A484-Inputs!$B$8)&gt;=0,(A484-Inputs!$B$8)&lt;=13),Inputs!$B$16/14,0)+IF(AND((A484-Inputs!$B$8)&gt;=14,(A484-Inputs!$B$8)&lt;=Inputs!$B$35-15),Inputs!$B$18/MAX(1,Inputs!$B$35-28),0)+IF(AND((A484-Inputs!$B$8)&gt;=Inputs!$B$35-14,(A484-Inputs!$B$8)&lt;=Inputs!$B$35-1,(A484-Inputs!$B$8)&gt;=14),Inputs!$B$17/14,0))</f>
        <v/>
      </c>
      <c r="C484" s="29">
        <f>B484*Inputs!$B$10</f>
        <v/>
      </c>
      <c r="D484" s="29">
        <f>SUMIFS(Outflows!$C$5:$C$64,Outflows!$A$5:$A$64,A484)</f>
        <v/>
      </c>
      <c r="E484" s="29">
        <f>IF(ROW()-4-Inputs!$B$24&gt;=1,INDEX($C$5:$C$764,ROW()-4-Inputs!$B$24),0)</f>
        <v/>
      </c>
      <c r="F484" s="29">
        <f>F483+C484</f>
        <v/>
      </c>
      <c r="G484" s="29">
        <f>IF(A484&gt;=Inputs!$B$32,$F$764,MIN(IF(Inputs!$B$28="",1E+15,Inputs!$B$28),(1-Inputs!$B$26)*IF(ROW()-4-Inputs!$B$27&gt;=1,INDEX($F$5:$F$764,ROW()-4-Inputs!$B$27),0)))</f>
        <v/>
      </c>
      <c r="H484" s="29">
        <f>G484-G483</f>
        <v/>
      </c>
      <c r="I484" s="29">
        <f>IF(A484=Inputs!$B$32,$F$764,0)</f>
        <v/>
      </c>
      <c r="J484" s="29">
        <f>CHOOSE(Inputs!$B$37,E484,H484,I484)</f>
        <v/>
      </c>
      <c r="K484" s="29">
        <f>K483+J484-D484</f>
        <v/>
      </c>
      <c r="L484" s="29">
        <f>L483+E484-D484</f>
        <v/>
      </c>
      <c r="M484" s="29">
        <f>M483+H484-D484</f>
        <v/>
      </c>
      <c r="N484" s="29">
        <f>N483+I484-D484</f>
        <v/>
      </c>
      <c r="O484" s="29">
        <f>IF(MONTH(A484)&lt;&gt;MONTH(A483),K484,MIN(O483,K484))</f>
        <v/>
      </c>
      <c r="P484" s="29">
        <f>IF(MONTH(A484)&lt;&gt;MONTH(A483),L484,MIN(P483,L484))</f>
        <v/>
      </c>
      <c r="Q484" s="29">
        <f>IF(MONTH(A484)&lt;&gt;MONTH(A483),M484,MIN(Q483,M484))</f>
        <v/>
      </c>
      <c r="R484" s="29">
        <f>IF(MONTH(A484)&lt;&gt;MONTH(A483),N484,MIN(R483,N484))</f>
        <v/>
      </c>
    </row>
    <row r="485">
      <c r="A485" s="27">
        <f>A484+1</f>
        <v/>
      </c>
      <c r="B485" s="28">
        <f>Inputs!$B$9*(IF(AND((A485-Inputs!$B$8)&gt;=0,(A485-Inputs!$B$8)&lt;=13),Inputs!$B$16/14,0)+IF(AND((A485-Inputs!$B$8)&gt;=14,(A485-Inputs!$B$8)&lt;=Inputs!$B$35-15),Inputs!$B$18/MAX(1,Inputs!$B$35-28),0)+IF(AND((A485-Inputs!$B$8)&gt;=Inputs!$B$35-14,(A485-Inputs!$B$8)&lt;=Inputs!$B$35-1,(A485-Inputs!$B$8)&gt;=14),Inputs!$B$17/14,0))</f>
        <v/>
      </c>
      <c r="C485" s="29">
        <f>B485*Inputs!$B$10</f>
        <v/>
      </c>
      <c r="D485" s="29">
        <f>SUMIFS(Outflows!$C$5:$C$64,Outflows!$A$5:$A$64,A485)</f>
        <v/>
      </c>
      <c r="E485" s="29">
        <f>IF(ROW()-4-Inputs!$B$24&gt;=1,INDEX($C$5:$C$764,ROW()-4-Inputs!$B$24),0)</f>
        <v/>
      </c>
      <c r="F485" s="29">
        <f>F484+C485</f>
        <v/>
      </c>
      <c r="G485" s="29">
        <f>IF(A485&gt;=Inputs!$B$32,$F$764,MIN(IF(Inputs!$B$28="",1E+15,Inputs!$B$28),(1-Inputs!$B$26)*IF(ROW()-4-Inputs!$B$27&gt;=1,INDEX($F$5:$F$764,ROW()-4-Inputs!$B$27),0)))</f>
        <v/>
      </c>
      <c r="H485" s="29">
        <f>G485-G484</f>
        <v/>
      </c>
      <c r="I485" s="29">
        <f>IF(A485=Inputs!$B$32,$F$764,0)</f>
        <v/>
      </c>
      <c r="J485" s="29">
        <f>CHOOSE(Inputs!$B$37,E485,H485,I485)</f>
        <v/>
      </c>
      <c r="K485" s="29">
        <f>K484+J485-D485</f>
        <v/>
      </c>
      <c r="L485" s="29">
        <f>L484+E485-D485</f>
        <v/>
      </c>
      <c r="M485" s="29">
        <f>M484+H485-D485</f>
        <v/>
      </c>
      <c r="N485" s="29">
        <f>N484+I485-D485</f>
        <v/>
      </c>
      <c r="O485" s="29">
        <f>IF(MONTH(A485)&lt;&gt;MONTH(A484),K485,MIN(O484,K485))</f>
        <v/>
      </c>
      <c r="P485" s="29">
        <f>IF(MONTH(A485)&lt;&gt;MONTH(A484),L485,MIN(P484,L485))</f>
        <v/>
      </c>
      <c r="Q485" s="29">
        <f>IF(MONTH(A485)&lt;&gt;MONTH(A484),M485,MIN(Q484,M485))</f>
        <v/>
      </c>
      <c r="R485" s="29">
        <f>IF(MONTH(A485)&lt;&gt;MONTH(A484),N485,MIN(R484,N485))</f>
        <v/>
      </c>
    </row>
    <row r="486">
      <c r="A486" s="27">
        <f>A485+1</f>
        <v/>
      </c>
      <c r="B486" s="28">
        <f>Inputs!$B$9*(IF(AND((A486-Inputs!$B$8)&gt;=0,(A486-Inputs!$B$8)&lt;=13),Inputs!$B$16/14,0)+IF(AND((A486-Inputs!$B$8)&gt;=14,(A486-Inputs!$B$8)&lt;=Inputs!$B$35-15),Inputs!$B$18/MAX(1,Inputs!$B$35-28),0)+IF(AND((A486-Inputs!$B$8)&gt;=Inputs!$B$35-14,(A486-Inputs!$B$8)&lt;=Inputs!$B$35-1,(A486-Inputs!$B$8)&gt;=14),Inputs!$B$17/14,0))</f>
        <v/>
      </c>
      <c r="C486" s="29">
        <f>B486*Inputs!$B$10</f>
        <v/>
      </c>
      <c r="D486" s="29">
        <f>SUMIFS(Outflows!$C$5:$C$64,Outflows!$A$5:$A$64,A486)</f>
        <v/>
      </c>
      <c r="E486" s="29">
        <f>IF(ROW()-4-Inputs!$B$24&gt;=1,INDEX($C$5:$C$764,ROW()-4-Inputs!$B$24),0)</f>
        <v/>
      </c>
      <c r="F486" s="29">
        <f>F485+C486</f>
        <v/>
      </c>
      <c r="G486" s="29">
        <f>IF(A486&gt;=Inputs!$B$32,$F$764,MIN(IF(Inputs!$B$28="",1E+15,Inputs!$B$28),(1-Inputs!$B$26)*IF(ROW()-4-Inputs!$B$27&gt;=1,INDEX($F$5:$F$764,ROW()-4-Inputs!$B$27),0)))</f>
        <v/>
      </c>
      <c r="H486" s="29">
        <f>G486-G485</f>
        <v/>
      </c>
      <c r="I486" s="29">
        <f>IF(A486=Inputs!$B$32,$F$764,0)</f>
        <v/>
      </c>
      <c r="J486" s="29">
        <f>CHOOSE(Inputs!$B$37,E486,H486,I486)</f>
        <v/>
      </c>
      <c r="K486" s="29">
        <f>K485+J486-D486</f>
        <v/>
      </c>
      <c r="L486" s="29">
        <f>L485+E486-D486</f>
        <v/>
      </c>
      <c r="M486" s="29">
        <f>M485+H486-D486</f>
        <v/>
      </c>
      <c r="N486" s="29">
        <f>N485+I486-D486</f>
        <v/>
      </c>
      <c r="O486" s="29">
        <f>IF(MONTH(A486)&lt;&gt;MONTH(A485),K486,MIN(O485,K486))</f>
        <v/>
      </c>
      <c r="P486" s="29">
        <f>IF(MONTH(A486)&lt;&gt;MONTH(A485),L486,MIN(P485,L486))</f>
        <v/>
      </c>
      <c r="Q486" s="29">
        <f>IF(MONTH(A486)&lt;&gt;MONTH(A485),M486,MIN(Q485,M486))</f>
        <v/>
      </c>
      <c r="R486" s="29">
        <f>IF(MONTH(A486)&lt;&gt;MONTH(A485),N486,MIN(R485,N486))</f>
        <v/>
      </c>
    </row>
    <row r="487">
      <c r="A487" s="27">
        <f>A486+1</f>
        <v/>
      </c>
      <c r="B487" s="28">
        <f>Inputs!$B$9*(IF(AND((A487-Inputs!$B$8)&gt;=0,(A487-Inputs!$B$8)&lt;=13),Inputs!$B$16/14,0)+IF(AND((A487-Inputs!$B$8)&gt;=14,(A487-Inputs!$B$8)&lt;=Inputs!$B$35-15),Inputs!$B$18/MAX(1,Inputs!$B$35-28),0)+IF(AND((A487-Inputs!$B$8)&gt;=Inputs!$B$35-14,(A487-Inputs!$B$8)&lt;=Inputs!$B$35-1,(A487-Inputs!$B$8)&gt;=14),Inputs!$B$17/14,0))</f>
        <v/>
      </c>
      <c r="C487" s="29">
        <f>B487*Inputs!$B$10</f>
        <v/>
      </c>
      <c r="D487" s="29">
        <f>SUMIFS(Outflows!$C$5:$C$64,Outflows!$A$5:$A$64,A487)</f>
        <v/>
      </c>
      <c r="E487" s="29">
        <f>IF(ROW()-4-Inputs!$B$24&gt;=1,INDEX($C$5:$C$764,ROW()-4-Inputs!$B$24),0)</f>
        <v/>
      </c>
      <c r="F487" s="29">
        <f>F486+C487</f>
        <v/>
      </c>
      <c r="G487" s="29">
        <f>IF(A487&gt;=Inputs!$B$32,$F$764,MIN(IF(Inputs!$B$28="",1E+15,Inputs!$B$28),(1-Inputs!$B$26)*IF(ROW()-4-Inputs!$B$27&gt;=1,INDEX($F$5:$F$764,ROW()-4-Inputs!$B$27),0)))</f>
        <v/>
      </c>
      <c r="H487" s="29">
        <f>G487-G486</f>
        <v/>
      </c>
      <c r="I487" s="29">
        <f>IF(A487=Inputs!$B$32,$F$764,0)</f>
        <v/>
      </c>
      <c r="J487" s="29">
        <f>CHOOSE(Inputs!$B$37,E487,H487,I487)</f>
        <v/>
      </c>
      <c r="K487" s="29">
        <f>K486+J487-D487</f>
        <v/>
      </c>
      <c r="L487" s="29">
        <f>L486+E487-D487</f>
        <v/>
      </c>
      <c r="M487" s="29">
        <f>M486+H487-D487</f>
        <v/>
      </c>
      <c r="N487" s="29">
        <f>N486+I487-D487</f>
        <v/>
      </c>
      <c r="O487" s="29">
        <f>IF(MONTH(A487)&lt;&gt;MONTH(A486),K487,MIN(O486,K487))</f>
        <v/>
      </c>
      <c r="P487" s="29">
        <f>IF(MONTH(A487)&lt;&gt;MONTH(A486),L487,MIN(P486,L487))</f>
        <v/>
      </c>
      <c r="Q487" s="29">
        <f>IF(MONTH(A487)&lt;&gt;MONTH(A486),M487,MIN(Q486,M487))</f>
        <v/>
      </c>
      <c r="R487" s="29">
        <f>IF(MONTH(A487)&lt;&gt;MONTH(A486),N487,MIN(R486,N487))</f>
        <v/>
      </c>
    </row>
    <row r="488">
      <c r="A488" s="27">
        <f>A487+1</f>
        <v/>
      </c>
      <c r="B488" s="28">
        <f>Inputs!$B$9*(IF(AND((A488-Inputs!$B$8)&gt;=0,(A488-Inputs!$B$8)&lt;=13),Inputs!$B$16/14,0)+IF(AND((A488-Inputs!$B$8)&gt;=14,(A488-Inputs!$B$8)&lt;=Inputs!$B$35-15),Inputs!$B$18/MAX(1,Inputs!$B$35-28),0)+IF(AND((A488-Inputs!$B$8)&gt;=Inputs!$B$35-14,(A488-Inputs!$B$8)&lt;=Inputs!$B$35-1,(A488-Inputs!$B$8)&gt;=14),Inputs!$B$17/14,0))</f>
        <v/>
      </c>
      <c r="C488" s="29">
        <f>B488*Inputs!$B$10</f>
        <v/>
      </c>
      <c r="D488" s="29">
        <f>SUMIFS(Outflows!$C$5:$C$64,Outflows!$A$5:$A$64,A488)</f>
        <v/>
      </c>
      <c r="E488" s="29">
        <f>IF(ROW()-4-Inputs!$B$24&gt;=1,INDEX($C$5:$C$764,ROW()-4-Inputs!$B$24),0)</f>
        <v/>
      </c>
      <c r="F488" s="29">
        <f>F487+C488</f>
        <v/>
      </c>
      <c r="G488" s="29">
        <f>IF(A488&gt;=Inputs!$B$32,$F$764,MIN(IF(Inputs!$B$28="",1E+15,Inputs!$B$28),(1-Inputs!$B$26)*IF(ROW()-4-Inputs!$B$27&gt;=1,INDEX($F$5:$F$764,ROW()-4-Inputs!$B$27),0)))</f>
        <v/>
      </c>
      <c r="H488" s="29">
        <f>G488-G487</f>
        <v/>
      </c>
      <c r="I488" s="29">
        <f>IF(A488=Inputs!$B$32,$F$764,0)</f>
        <v/>
      </c>
      <c r="J488" s="29">
        <f>CHOOSE(Inputs!$B$37,E488,H488,I488)</f>
        <v/>
      </c>
      <c r="K488" s="29">
        <f>K487+J488-D488</f>
        <v/>
      </c>
      <c r="L488" s="29">
        <f>L487+E488-D488</f>
        <v/>
      </c>
      <c r="M488" s="29">
        <f>M487+H488-D488</f>
        <v/>
      </c>
      <c r="N488" s="29">
        <f>N487+I488-D488</f>
        <v/>
      </c>
      <c r="O488" s="29">
        <f>IF(MONTH(A488)&lt;&gt;MONTH(A487),K488,MIN(O487,K488))</f>
        <v/>
      </c>
      <c r="P488" s="29">
        <f>IF(MONTH(A488)&lt;&gt;MONTH(A487),L488,MIN(P487,L488))</f>
        <v/>
      </c>
      <c r="Q488" s="29">
        <f>IF(MONTH(A488)&lt;&gt;MONTH(A487),M488,MIN(Q487,M488))</f>
        <v/>
      </c>
      <c r="R488" s="29">
        <f>IF(MONTH(A488)&lt;&gt;MONTH(A487),N488,MIN(R487,N488))</f>
        <v/>
      </c>
    </row>
    <row r="489">
      <c r="A489" s="27">
        <f>A488+1</f>
        <v/>
      </c>
      <c r="B489" s="28">
        <f>Inputs!$B$9*(IF(AND((A489-Inputs!$B$8)&gt;=0,(A489-Inputs!$B$8)&lt;=13),Inputs!$B$16/14,0)+IF(AND((A489-Inputs!$B$8)&gt;=14,(A489-Inputs!$B$8)&lt;=Inputs!$B$35-15),Inputs!$B$18/MAX(1,Inputs!$B$35-28),0)+IF(AND((A489-Inputs!$B$8)&gt;=Inputs!$B$35-14,(A489-Inputs!$B$8)&lt;=Inputs!$B$35-1,(A489-Inputs!$B$8)&gt;=14),Inputs!$B$17/14,0))</f>
        <v/>
      </c>
      <c r="C489" s="29">
        <f>B489*Inputs!$B$10</f>
        <v/>
      </c>
      <c r="D489" s="29">
        <f>SUMIFS(Outflows!$C$5:$C$64,Outflows!$A$5:$A$64,A489)</f>
        <v/>
      </c>
      <c r="E489" s="29">
        <f>IF(ROW()-4-Inputs!$B$24&gt;=1,INDEX($C$5:$C$764,ROW()-4-Inputs!$B$24),0)</f>
        <v/>
      </c>
      <c r="F489" s="29">
        <f>F488+C489</f>
        <v/>
      </c>
      <c r="G489" s="29">
        <f>IF(A489&gt;=Inputs!$B$32,$F$764,MIN(IF(Inputs!$B$28="",1E+15,Inputs!$B$28),(1-Inputs!$B$26)*IF(ROW()-4-Inputs!$B$27&gt;=1,INDEX($F$5:$F$764,ROW()-4-Inputs!$B$27),0)))</f>
        <v/>
      </c>
      <c r="H489" s="29">
        <f>G489-G488</f>
        <v/>
      </c>
      <c r="I489" s="29">
        <f>IF(A489=Inputs!$B$32,$F$764,0)</f>
        <v/>
      </c>
      <c r="J489" s="29">
        <f>CHOOSE(Inputs!$B$37,E489,H489,I489)</f>
        <v/>
      </c>
      <c r="K489" s="29">
        <f>K488+J489-D489</f>
        <v/>
      </c>
      <c r="L489" s="29">
        <f>L488+E489-D489</f>
        <v/>
      </c>
      <c r="M489" s="29">
        <f>M488+H489-D489</f>
        <v/>
      </c>
      <c r="N489" s="29">
        <f>N488+I489-D489</f>
        <v/>
      </c>
      <c r="O489" s="29">
        <f>IF(MONTH(A489)&lt;&gt;MONTH(A488),K489,MIN(O488,K489))</f>
        <v/>
      </c>
      <c r="P489" s="29">
        <f>IF(MONTH(A489)&lt;&gt;MONTH(A488),L489,MIN(P488,L489))</f>
        <v/>
      </c>
      <c r="Q489" s="29">
        <f>IF(MONTH(A489)&lt;&gt;MONTH(A488),M489,MIN(Q488,M489))</f>
        <v/>
      </c>
      <c r="R489" s="29">
        <f>IF(MONTH(A489)&lt;&gt;MONTH(A488),N489,MIN(R488,N489))</f>
        <v/>
      </c>
    </row>
    <row r="490">
      <c r="A490" s="27">
        <f>A489+1</f>
        <v/>
      </c>
      <c r="B490" s="28">
        <f>Inputs!$B$9*(IF(AND((A490-Inputs!$B$8)&gt;=0,(A490-Inputs!$B$8)&lt;=13),Inputs!$B$16/14,0)+IF(AND((A490-Inputs!$B$8)&gt;=14,(A490-Inputs!$B$8)&lt;=Inputs!$B$35-15),Inputs!$B$18/MAX(1,Inputs!$B$35-28),0)+IF(AND((A490-Inputs!$B$8)&gt;=Inputs!$B$35-14,(A490-Inputs!$B$8)&lt;=Inputs!$B$35-1,(A490-Inputs!$B$8)&gt;=14),Inputs!$B$17/14,0))</f>
        <v/>
      </c>
      <c r="C490" s="29">
        <f>B490*Inputs!$B$10</f>
        <v/>
      </c>
      <c r="D490" s="29">
        <f>SUMIFS(Outflows!$C$5:$C$64,Outflows!$A$5:$A$64,A490)</f>
        <v/>
      </c>
      <c r="E490" s="29">
        <f>IF(ROW()-4-Inputs!$B$24&gt;=1,INDEX($C$5:$C$764,ROW()-4-Inputs!$B$24),0)</f>
        <v/>
      </c>
      <c r="F490" s="29">
        <f>F489+C490</f>
        <v/>
      </c>
      <c r="G490" s="29">
        <f>IF(A490&gt;=Inputs!$B$32,$F$764,MIN(IF(Inputs!$B$28="",1E+15,Inputs!$B$28),(1-Inputs!$B$26)*IF(ROW()-4-Inputs!$B$27&gt;=1,INDEX($F$5:$F$764,ROW()-4-Inputs!$B$27),0)))</f>
        <v/>
      </c>
      <c r="H490" s="29">
        <f>G490-G489</f>
        <v/>
      </c>
      <c r="I490" s="29">
        <f>IF(A490=Inputs!$B$32,$F$764,0)</f>
        <v/>
      </c>
      <c r="J490" s="29">
        <f>CHOOSE(Inputs!$B$37,E490,H490,I490)</f>
        <v/>
      </c>
      <c r="K490" s="29">
        <f>K489+J490-D490</f>
        <v/>
      </c>
      <c r="L490" s="29">
        <f>L489+E490-D490</f>
        <v/>
      </c>
      <c r="M490" s="29">
        <f>M489+H490-D490</f>
        <v/>
      </c>
      <c r="N490" s="29">
        <f>N489+I490-D490</f>
        <v/>
      </c>
      <c r="O490" s="29">
        <f>IF(MONTH(A490)&lt;&gt;MONTH(A489),K490,MIN(O489,K490))</f>
        <v/>
      </c>
      <c r="P490" s="29">
        <f>IF(MONTH(A490)&lt;&gt;MONTH(A489),L490,MIN(P489,L490))</f>
        <v/>
      </c>
      <c r="Q490" s="29">
        <f>IF(MONTH(A490)&lt;&gt;MONTH(A489),M490,MIN(Q489,M490))</f>
        <v/>
      </c>
      <c r="R490" s="29">
        <f>IF(MONTH(A490)&lt;&gt;MONTH(A489),N490,MIN(R489,N490))</f>
        <v/>
      </c>
    </row>
    <row r="491">
      <c r="A491" s="27">
        <f>A490+1</f>
        <v/>
      </c>
      <c r="B491" s="28">
        <f>Inputs!$B$9*(IF(AND((A491-Inputs!$B$8)&gt;=0,(A491-Inputs!$B$8)&lt;=13),Inputs!$B$16/14,0)+IF(AND((A491-Inputs!$B$8)&gt;=14,(A491-Inputs!$B$8)&lt;=Inputs!$B$35-15),Inputs!$B$18/MAX(1,Inputs!$B$35-28),0)+IF(AND((A491-Inputs!$B$8)&gt;=Inputs!$B$35-14,(A491-Inputs!$B$8)&lt;=Inputs!$B$35-1,(A491-Inputs!$B$8)&gt;=14),Inputs!$B$17/14,0))</f>
        <v/>
      </c>
      <c r="C491" s="29">
        <f>B491*Inputs!$B$10</f>
        <v/>
      </c>
      <c r="D491" s="29">
        <f>SUMIFS(Outflows!$C$5:$C$64,Outflows!$A$5:$A$64,A491)</f>
        <v/>
      </c>
      <c r="E491" s="29">
        <f>IF(ROW()-4-Inputs!$B$24&gt;=1,INDEX($C$5:$C$764,ROW()-4-Inputs!$B$24),0)</f>
        <v/>
      </c>
      <c r="F491" s="29">
        <f>F490+C491</f>
        <v/>
      </c>
      <c r="G491" s="29">
        <f>IF(A491&gt;=Inputs!$B$32,$F$764,MIN(IF(Inputs!$B$28="",1E+15,Inputs!$B$28),(1-Inputs!$B$26)*IF(ROW()-4-Inputs!$B$27&gt;=1,INDEX($F$5:$F$764,ROW()-4-Inputs!$B$27),0)))</f>
        <v/>
      </c>
      <c r="H491" s="29">
        <f>G491-G490</f>
        <v/>
      </c>
      <c r="I491" s="29">
        <f>IF(A491=Inputs!$B$32,$F$764,0)</f>
        <v/>
      </c>
      <c r="J491" s="29">
        <f>CHOOSE(Inputs!$B$37,E491,H491,I491)</f>
        <v/>
      </c>
      <c r="K491" s="29">
        <f>K490+J491-D491</f>
        <v/>
      </c>
      <c r="L491" s="29">
        <f>L490+E491-D491</f>
        <v/>
      </c>
      <c r="M491" s="29">
        <f>M490+H491-D491</f>
        <v/>
      </c>
      <c r="N491" s="29">
        <f>N490+I491-D491</f>
        <v/>
      </c>
      <c r="O491" s="29">
        <f>IF(MONTH(A491)&lt;&gt;MONTH(A490),K491,MIN(O490,K491))</f>
        <v/>
      </c>
      <c r="P491" s="29">
        <f>IF(MONTH(A491)&lt;&gt;MONTH(A490),L491,MIN(P490,L491))</f>
        <v/>
      </c>
      <c r="Q491" s="29">
        <f>IF(MONTH(A491)&lt;&gt;MONTH(A490),M491,MIN(Q490,M491))</f>
        <v/>
      </c>
      <c r="R491" s="29">
        <f>IF(MONTH(A491)&lt;&gt;MONTH(A490),N491,MIN(R490,N491))</f>
        <v/>
      </c>
    </row>
    <row r="492">
      <c r="A492" s="27">
        <f>A491+1</f>
        <v/>
      </c>
      <c r="B492" s="28">
        <f>Inputs!$B$9*(IF(AND((A492-Inputs!$B$8)&gt;=0,(A492-Inputs!$B$8)&lt;=13),Inputs!$B$16/14,0)+IF(AND((A492-Inputs!$B$8)&gt;=14,(A492-Inputs!$B$8)&lt;=Inputs!$B$35-15),Inputs!$B$18/MAX(1,Inputs!$B$35-28),0)+IF(AND((A492-Inputs!$B$8)&gt;=Inputs!$B$35-14,(A492-Inputs!$B$8)&lt;=Inputs!$B$35-1,(A492-Inputs!$B$8)&gt;=14),Inputs!$B$17/14,0))</f>
        <v/>
      </c>
      <c r="C492" s="29">
        <f>B492*Inputs!$B$10</f>
        <v/>
      </c>
      <c r="D492" s="29">
        <f>SUMIFS(Outflows!$C$5:$C$64,Outflows!$A$5:$A$64,A492)</f>
        <v/>
      </c>
      <c r="E492" s="29">
        <f>IF(ROW()-4-Inputs!$B$24&gt;=1,INDEX($C$5:$C$764,ROW()-4-Inputs!$B$24),0)</f>
        <v/>
      </c>
      <c r="F492" s="29">
        <f>F491+C492</f>
        <v/>
      </c>
      <c r="G492" s="29">
        <f>IF(A492&gt;=Inputs!$B$32,$F$764,MIN(IF(Inputs!$B$28="",1E+15,Inputs!$B$28),(1-Inputs!$B$26)*IF(ROW()-4-Inputs!$B$27&gt;=1,INDEX($F$5:$F$764,ROW()-4-Inputs!$B$27),0)))</f>
        <v/>
      </c>
      <c r="H492" s="29">
        <f>G492-G491</f>
        <v/>
      </c>
      <c r="I492" s="29">
        <f>IF(A492=Inputs!$B$32,$F$764,0)</f>
        <v/>
      </c>
      <c r="J492" s="29">
        <f>CHOOSE(Inputs!$B$37,E492,H492,I492)</f>
        <v/>
      </c>
      <c r="K492" s="29">
        <f>K491+J492-D492</f>
        <v/>
      </c>
      <c r="L492" s="29">
        <f>L491+E492-D492</f>
        <v/>
      </c>
      <c r="M492" s="29">
        <f>M491+H492-D492</f>
        <v/>
      </c>
      <c r="N492" s="29">
        <f>N491+I492-D492</f>
        <v/>
      </c>
      <c r="O492" s="29">
        <f>IF(MONTH(A492)&lt;&gt;MONTH(A491),K492,MIN(O491,K492))</f>
        <v/>
      </c>
      <c r="P492" s="29">
        <f>IF(MONTH(A492)&lt;&gt;MONTH(A491),L492,MIN(P491,L492))</f>
        <v/>
      </c>
      <c r="Q492" s="29">
        <f>IF(MONTH(A492)&lt;&gt;MONTH(A491),M492,MIN(Q491,M492))</f>
        <v/>
      </c>
      <c r="R492" s="29">
        <f>IF(MONTH(A492)&lt;&gt;MONTH(A491),N492,MIN(R491,N492))</f>
        <v/>
      </c>
    </row>
    <row r="493">
      <c r="A493" s="27">
        <f>A492+1</f>
        <v/>
      </c>
      <c r="B493" s="28">
        <f>Inputs!$B$9*(IF(AND((A493-Inputs!$B$8)&gt;=0,(A493-Inputs!$B$8)&lt;=13),Inputs!$B$16/14,0)+IF(AND((A493-Inputs!$B$8)&gt;=14,(A493-Inputs!$B$8)&lt;=Inputs!$B$35-15),Inputs!$B$18/MAX(1,Inputs!$B$35-28),0)+IF(AND((A493-Inputs!$B$8)&gt;=Inputs!$B$35-14,(A493-Inputs!$B$8)&lt;=Inputs!$B$35-1,(A493-Inputs!$B$8)&gt;=14),Inputs!$B$17/14,0))</f>
        <v/>
      </c>
      <c r="C493" s="29">
        <f>B493*Inputs!$B$10</f>
        <v/>
      </c>
      <c r="D493" s="29">
        <f>SUMIFS(Outflows!$C$5:$C$64,Outflows!$A$5:$A$64,A493)</f>
        <v/>
      </c>
      <c r="E493" s="29">
        <f>IF(ROW()-4-Inputs!$B$24&gt;=1,INDEX($C$5:$C$764,ROW()-4-Inputs!$B$24),0)</f>
        <v/>
      </c>
      <c r="F493" s="29">
        <f>F492+C493</f>
        <v/>
      </c>
      <c r="G493" s="29">
        <f>IF(A493&gt;=Inputs!$B$32,$F$764,MIN(IF(Inputs!$B$28="",1E+15,Inputs!$B$28),(1-Inputs!$B$26)*IF(ROW()-4-Inputs!$B$27&gt;=1,INDEX($F$5:$F$764,ROW()-4-Inputs!$B$27),0)))</f>
        <v/>
      </c>
      <c r="H493" s="29">
        <f>G493-G492</f>
        <v/>
      </c>
      <c r="I493" s="29">
        <f>IF(A493=Inputs!$B$32,$F$764,0)</f>
        <v/>
      </c>
      <c r="J493" s="29">
        <f>CHOOSE(Inputs!$B$37,E493,H493,I493)</f>
        <v/>
      </c>
      <c r="K493" s="29">
        <f>K492+J493-D493</f>
        <v/>
      </c>
      <c r="L493" s="29">
        <f>L492+E493-D493</f>
        <v/>
      </c>
      <c r="M493" s="29">
        <f>M492+H493-D493</f>
        <v/>
      </c>
      <c r="N493" s="29">
        <f>N492+I493-D493</f>
        <v/>
      </c>
      <c r="O493" s="29">
        <f>IF(MONTH(A493)&lt;&gt;MONTH(A492),K493,MIN(O492,K493))</f>
        <v/>
      </c>
      <c r="P493" s="29">
        <f>IF(MONTH(A493)&lt;&gt;MONTH(A492),L493,MIN(P492,L493))</f>
        <v/>
      </c>
      <c r="Q493" s="29">
        <f>IF(MONTH(A493)&lt;&gt;MONTH(A492),M493,MIN(Q492,M493))</f>
        <v/>
      </c>
      <c r="R493" s="29">
        <f>IF(MONTH(A493)&lt;&gt;MONTH(A492),N493,MIN(R492,N493))</f>
        <v/>
      </c>
    </row>
    <row r="494">
      <c r="A494" s="27">
        <f>A493+1</f>
        <v/>
      </c>
      <c r="B494" s="28">
        <f>Inputs!$B$9*(IF(AND((A494-Inputs!$B$8)&gt;=0,(A494-Inputs!$B$8)&lt;=13),Inputs!$B$16/14,0)+IF(AND((A494-Inputs!$B$8)&gt;=14,(A494-Inputs!$B$8)&lt;=Inputs!$B$35-15),Inputs!$B$18/MAX(1,Inputs!$B$35-28),0)+IF(AND((A494-Inputs!$B$8)&gt;=Inputs!$B$35-14,(A494-Inputs!$B$8)&lt;=Inputs!$B$35-1,(A494-Inputs!$B$8)&gt;=14),Inputs!$B$17/14,0))</f>
        <v/>
      </c>
      <c r="C494" s="29">
        <f>B494*Inputs!$B$10</f>
        <v/>
      </c>
      <c r="D494" s="29">
        <f>SUMIFS(Outflows!$C$5:$C$64,Outflows!$A$5:$A$64,A494)</f>
        <v/>
      </c>
      <c r="E494" s="29">
        <f>IF(ROW()-4-Inputs!$B$24&gt;=1,INDEX($C$5:$C$764,ROW()-4-Inputs!$B$24),0)</f>
        <v/>
      </c>
      <c r="F494" s="29">
        <f>F493+C494</f>
        <v/>
      </c>
      <c r="G494" s="29">
        <f>IF(A494&gt;=Inputs!$B$32,$F$764,MIN(IF(Inputs!$B$28="",1E+15,Inputs!$B$28),(1-Inputs!$B$26)*IF(ROW()-4-Inputs!$B$27&gt;=1,INDEX($F$5:$F$764,ROW()-4-Inputs!$B$27),0)))</f>
        <v/>
      </c>
      <c r="H494" s="29">
        <f>G494-G493</f>
        <v/>
      </c>
      <c r="I494" s="29">
        <f>IF(A494=Inputs!$B$32,$F$764,0)</f>
        <v/>
      </c>
      <c r="J494" s="29">
        <f>CHOOSE(Inputs!$B$37,E494,H494,I494)</f>
        <v/>
      </c>
      <c r="K494" s="29">
        <f>K493+J494-D494</f>
        <v/>
      </c>
      <c r="L494" s="29">
        <f>L493+E494-D494</f>
        <v/>
      </c>
      <c r="M494" s="29">
        <f>M493+H494-D494</f>
        <v/>
      </c>
      <c r="N494" s="29">
        <f>N493+I494-D494</f>
        <v/>
      </c>
      <c r="O494" s="29">
        <f>IF(MONTH(A494)&lt;&gt;MONTH(A493),K494,MIN(O493,K494))</f>
        <v/>
      </c>
      <c r="P494" s="29">
        <f>IF(MONTH(A494)&lt;&gt;MONTH(A493),L494,MIN(P493,L494))</f>
        <v/>
      </c>
      <c r="Q494" s="29">
        <f>IF(MONTH(A494)&lt;&gt;MONTH(A493),M494,MIN(Q493,M494))</f>
        <v/>
      </c>
      <c r="R494" s="29">
        <f>IF(MONTH(A494)&lt;&gt;MONTH(A493),N494,MIN(R493,N494))</f>
        <v/>
      </c>
    </row>
    <row r="495">
      <c r="A495" s="27">
        <f>A494+1</f>
        <v/>
      </c>
      <c r="B495" s="28">
        <f>Inputs!$B$9*(IF(AND((A495-Inputs!$B$8)&gt;=0,(A495-Inputs!$B$8)&lt;=13),Inputs!$B$16/14,0)+IF(AND((A495-Inputs!$B$8)&gt;=14,(A495-Inputs!$B$8)&lt;=Inputs!$B$35-15),Inputs!$B$18/MAX(1,Inputs!$B$35-28),0)+IF(AND((A495-Inputs!$B$8)&gt;=Inputs!$B$35-14,(A495-Inputs!$B$8)&lt;=Inputs!$B$35-1,(A495-Inputs!$B$8)&gt;=14),Inputs!$B$17/14,0))</f>
        <v/>
      </c>
      <c r="C495" s="29">
        <f>B495*Inputs!$B$10</f>
        <v/>
      </c>
      <c r="D495" s="29">
        <f>SUMIFS(Outflows!$C$5:$C$64,Outflows!$A$5:$A$64,A495)</f>
        <v/>
      </c>
      <c r="E495" s="29">
        <f>IF(ROW()-4-Inputs!$B$24&gt;=1,INDEX($C$5:$C$764,ROW()-4-Inputs!$B$24),0)</f>
        <v/>
      </c>
      <c r="F495" s="29">
        <f>F494+C495</f>
        <v/>
      </c>
      <c r="G495" s="29">
        <f>IF(A495&gt;=Inputs!$B$32,$F$764,MIN(IF(Inputs!$B$28="",1E+15,Inputs!$B$28),(1-Inputs!$B$26)*IF(ROW()-4-Inputs!$B$27&gt;=1,INDEX($F$5:$F$764,ROW()-4-Inputs!$B$27),0)))</f>
        <v/>
      </c>
      <c r="H495" s="29">
        <f>G495-G494</f>
        <v/>
      </c>
      <c r="I495" s="29">
        <f>IF(A495=Inputs!$B$32,$F$764,0)</f>
        <v/>
      </c>
      <c r="J495" s="29">
        <f>CHOOSE(Inputs!$B$37,E495,H495,I495)</f>
        <v/>
      </c>
      <c r="K495" s="29">
        <f>K494+J495-D495</f>
        <v/>
      </c>
      <c r="L495" s="29">
        <f>L494+E495-D495</f>
        <v/>
      </c>
      <c r="M495" s="29">
        <f>M494+H495-D495</f>
        <v/>
      </c>
      <c r="N495" s="29">
        <f>N494+I495-D495</f>
        <v/>
      </c>
      <c r="O495" s="29">
        <f>IF(MONTH(A495)&lt;&gt;MONTH(A494),K495,MIN(O494,K495))</f>
        <v/>
      </c>
      <c r="P495" s="29">
        <f>IF(MONTH(A495)&lt;&gt;MONTH(A494),L495,MIN(P494,L495))</f>
        <v/>
      </c>
      <c r="Q495" s="29">
        <f>IF(MONTH(A495)&lt;&gt;MONTH(A494),M495,MIN(Q494,M495))</f>
        <v/>
      </c>
      <c r="R495" s="29">
        <f>IF(MONTH(A495)&lt;&gt;MONTH(A494),N495,MIN(R494,N495))</f>
        <v/>
      </c>
    </row>
    <row r="496">
      <c r="A496" s="27">
        <f>A495+1</f>
        <v/>
      </c>
      <c r="B496" s="28">
        <f>Inputs!$B$9*(IF(AND((A496-Inputs!$B$8)&gt;=0,(A496-Inputs!$B$8)&lt;=13),Inputs!$B$16/14,0)+IF(AND((A496-Inputs!$B$8)&gt;=14,(A496-Inputs!$B$8)&lt;=Inputs!$B$35-15),Inputs!$B$18/MAX(1,Inputs!$B$35-28),0)+IF(AND((A496-Inputs!$B$8)&gt;=Inputs!$B$35-14,(A496-Inputs!$B$8)&lt;=Inputs!$B$35-1,(A496-Inputs!$B$8)&gt;=14),Inputs!$B$17/14,0))</f>
        <v/>
      </c>
      <c r="C496" s="29">
        <f>B496*Inputs!$B$10</f>
        <v/>
      </c>
      <c r="D496" s="29">
        <f>SUMIFS(Outflows!$C$5:$C$64,Outflows!$A$5:$A$64,A496)</f>
        <v/>
      </c>
      <c r="E496" s="29">
        <f>IF(ROW()-4-Inputs!$B$24&gt;=1,INDEX($C$5:$C$764,ROW()-4-Inputs!$B$24),0)</f>
        <v/>
      </c>
      <c r="F496" s="29">
        <f>F495+C496</f>
        <v/>
      </c>
      <c r="G496" s="29">
        <f>IF(A496&gt;=Inputs!$B$32,$F$764,MIN(IF(Inputs!$B$28="",1E+15,Inputs!$B$28),(1-Inputs!$B$26)*IF(ROW()-4-Inputs!$B$27&gt;=1,INDEX($F$5:$F$764,ROW()-4-Inputs!$B$27),0)))</f>
        <v/>
      </c>
      <c r="H496" s="29">
        <f>G496-G495</f>
        <v/>
      </c>
      <c r="I496" s="29">
        <f>IF(A496=Inputs!$B$32,$F$764,0)</f>
        <v/>
      </c>
      <c r="J496" s="29">
        <f>CHOOSE(Inputs!$B$37,E496,H496,I496)</f>
        <v/>
      </c>
      <c r="K496" s="29">
        <f>K495+J496-D496</f>
        <v/>
      </c>
      <c r="L496" s="29">
        <f>L495+E496-D496</f>
        <v/>
      </c>
      <c r="M496" s="29">
        <f>M495+H496-D496</f>
        <v/>
      </c>
      <c r="N496" s="29">
        <f>N495+I496-D496</f>
        <v/>
      </c>
      <c r="O496" s="29">
        <f>IF(MONTH(A496)&lt;&gt;MONTH(A495),K496,MIN(O495,K496))</f>
        <v/>
      </c>
      <c r="P496" s="29">
        <f>IF(MONTH(A496)&lt;&gt;MONTH(A495),L496,MIN(P495,L496))</f>
        <v/>
      </c>
      <c r="Q496" s="29">
        <f>IF(MONTH(A496)&lt;&gt;MONTH(A495),M496,MIN(Q495,M496))</f>
        <v/>
      </c>
      <c r="R496" s="29">
        <f>IF(MONTH(A496)&lt;&gt;MONTH(A495),N496,MIN(R495,N496))</f>
        <v/>
      </c>
    </row>
    <row r="497">
      <c r="A497" s="27">
        <f>A496+1</f>
        <v/>
      </c>
      <c r="B497" s="28">
        <f>Inputs!$B$9*(IF(AND((A497-Inputs!$B$8)&gt;=0,(A497-Inputs!$B$8)&lt;=13),Inputs!$B$16/14,0)+IF(AND((A497-Inputs!$B$8)&gt;=14,(A497-Inputs!$B$8)&lt;=Inputs!$B$35-15),Inputs!$B$18/MAX(1,Inputs!$B$35-28),0)+IF(AND((A497-Inputs!$B$8)&gt;=Inputs!$B$35-14,(A497-Inputs!$B$8)&lt;=Inputs!$B$35-1,(A497-Inputs!$B$8)&gt;=14),Inputs!$B$17/14,0))</f>
        <v/>
      </c>
      <c r="C497" s="29">
        <f>B497*Inputs!$B$10</f>
        <v/>
      </c>
      <c r="D497" s="29">
        <f>SUMIFS(Outflows!$C$5:$C$64,Outflows!$A$5:$A$64,A497)</f>
        <v/>
      </c>
      <c r="E497" s="29">
        <f>IF(ROW()-4-Inputs!$B$24&gt;=1,INDEX($C$5:$C$764,ROW()-4-Inputs!$B$24),0)</f>
        <v/>
      </c>
      <c r="F497" s="29">
        <f>F496+C497</f>
        <v/>
      </c>
      <c r="G497" s="29">
        <f>IF(A497&gt;=Inputs!$B$32,$F$764,MIN(IF(Inputs!$B$28="",1E+15,Inputs!$B$28),(1-Inputs!$B$26)*IF(ROW()-4-Inputs!$B$27&gt;=1,INDEX($F$5:$F$764,ROW()-4-Inputs!$B$27),0)))</f>
        <v/>
      </c>
      <c r="H497" s="29">
        <f>G497-G496</f>
        <v/>
      </c>
      <c r="I497" s="29">
        <f>IF(A497=Inputs!$B$32,$F$764,0)</f>
        <v/>
      </c>
      <c r="J497" s="29">
        <f>CHOOSE(Inputs!$B$37,E497,H497,I497)</f>
        <v/>
      </c>
      <c r="K497" s="29">
        <f>K496+J497-D497</f>
        <v/>
      </c>
      <c r="L497" s="29">
        <f>L496+E497-D497</f>
        <v/>
      </c>
      <c r="M497" s="29">
        <f>M496+H497-D497</f>
        <v/>
      </c>
      <c r="N497" s="29">
        <f>N496+I497-D497</f>
        <v/>
      </c>
      <c r="O497" s="29">
        <f>IF(MONTH(A497)&lt;&gt;MONTH(A496),K497,MIN(O496,K497))</f>
        <v/>
      </c>
      <c r="P497" s="29">
        <f>IF(MONTH(A497)&lt;&gt;MONTH(A496),L497,MIN(P496,L497))</f>
        <v/>
      </c>
      <c r="Q497" s="29">
        <f>IF(MONTH(A497)&lt;&gt;MONTH(A496),M497,MIN(Q496,M497))</f>
        <v/>
      </c>
      <c r="R497" s="29">
        <f>IF(MONTH(A497)&lt;&gt;MONTH(A496),N497,MIN(R496,N497))</f>
        <v/>
      </c>
    </row>
    <row r="498">
      <c r="A498" s="27">
        <f>A497+1</f>
        <v/>
      </c>
      <c r="B498" s="28">
        <f>Inputs!$B$9*(IF(AND((A498-Inputs!$B$8)&gt;=0,(A498-Inputs!$B$8)&lt;=13),Inputs!$B$16/14,0)+IF(AND((A498-Inputs!$B$8)&gt;=14,(A498-Inputs!$B$8)&lt;=Inputs!$B$35-15),Inputs!$B$18/MAX(1,Inputs!$B$35-28),0)+IF(AND((A498-Inputs!$B$8)&gt;=Inputs!$B$35-14,(A498-Inputs!$B$8)&lt;=Inputs!$B$35-1,(A498-Inputs!$B$8)&gt;=14),Inputs!$B$17/14,0))</f>
        <v/>
      </c>
      <c r="C498" s="29">
        <f>B498*Inputs!$B$10</f>
        <v/>
      </c>
      <c r="D498" s="29">
        <f>SUMIFS(Outflows!$C$5:$C$64,Outflows!$A$5:$A$64,A498)</f>
        <v/>
      </c>
      <c r="E498" s="29">
        <f>IF(ROW()-4-Inputs!$B$24&gt;=1,INDEX($C$5:$C$764,ROW()-4-Inputs!$B$24),0)</f>
        <v/>
      </c>
      <c r="F498" s="29">
        <f>F497+C498</f>
        <v/>
      </c>
      <c r="G498" s="29">
        <f>IF(A498&gt;=Inputs!$B$32,$F$764,MIN(IF(Inputs!$B$28="",1E+15,Inputs!$B$28),(1-Inputs!$B$26)*IF(ROW()-4-Inputs!$B$27&gt;=1,INDEX($F$5:$F$764,ROW()-4-Inputs!$B$27),0)))</f>
        <v/>
      </c>
      <c r="H498" s="29">
        <f>G498-G497</f>
        <v/>
      </c>
      <c r="I498" s="29">
        <f>IF(A498=Inputs!$B$32,$F$764,0)</f>
        <v/>
      </c>
      <c r="J498" s="29">
        <f>CHOOSE(Inputs!$B$37,E498,H498,I498)</f>
        <v/>
      </c>
      <c r="K498" s="29">
        <f>K497+J498-D498</f>
        <v/>
      </c>
      <c r="L498" s="29">
        <f>L497+E498-D498</f>
        <v/>
      </c>
      <c r="M498" s="29">
        <f>M497+H498-D498</f>
        <v/>
      </c>
      <c r="N498" s="29">
        <f>N497+I498-D498</f>
        <v/>
      </c>
      <c r="O498" s="29">
        <f>IF(MONTH(A498)&lt;&gt;MONTH(A497),K498,MIN(O497,K498))</f>
        <v/>
      </c>
      <c r="P498" s="29">
        <f>IF(MONTH(A498)&lt;&gt;MONTH(A497),L498,MIN(P497,L498))</f>
        <v/>
      </c>
      <c r="Q498" s="29">
        <f>IF(MONTH(A498)&lt;&gt;MONTH(A497),M498,MIN(Q497,M498))</f>
        <v/>
      </c>
      <c r="R498" s="29">
        <f>IF(MONTH(A498)&lt;&gt;MONTH(A497),N498,MIN(R497,N498))</f>
        <v/>
      </c>
    </row>
    <row r="499">
      <c r="A499" s="27">
        <f>A498+1</f>
        <v/>
      </c>
      <c r="B499" s="28">
        <f>Inputs!$B$9*(IF(AND((A499-Inputs!$B$8)&gt;=0,(A499-Inputs!$B$8)&lt;=13),Inputs!$B$16/14,0)+IF(AND((A499-Inputs!$B$8)&gt;=14,(A499-Inputs!$B$8)&lt;=Inputs!$B$35-15),Inputs!$B$18/MAX(1,Inputs!$B$35-28),0)+IF(AND((A499-Inputs!$B$8)&gt;=Inputs!$B$35-14,(A499-Inputs!$B$8)&lt;=Inputs!$B$35-1,(A499-Inputs!$B$8)&gt;=14),Inputs!$B$17/14,0))</f>
        <v/>
      </c>
      <c r="C499" s="29">
        <f>B499*Inputs!$B$10</f>
        <v/>
      </c>
      <c r="D499" s="29">
        <f>SUMIFS(Outflows!$C$5:$C$64,Outflows!$A$5:$A$64,A499)</f>
        <v/>
      </c>
      <c r="E499" s="29">
        <f>IF(ROW()-4-Inputs!$B$24&gt;=1,INDEX($C$5:$C$764,ROW()-4-Inputs!$B$24),0)</f>
        <v/>
      </c>
      <c r="F499" s="29">
        <f>F498+C499</f>
        <v/>
      </c>
      <c r="G499" s="29">
        <f>IF(A499&gt;=Inputs!$B$32,$F$764,MIN(IF(Inputs!$B$28="",1E+15,Inputs!$B$28),(1-Inputs!$B$26)*IF(ROW()-4-Inputs!$B$27&gt;=1,INDEX($F$5:$F$764,ROW()-4-Inputs!$B$27),0)))</f>
        <v/>
      </c>
      <c r="H499" s="29">
        <f>G499-G498</f>
        <v/>
      </c>
      <c r="I499" s="29">
        <f>IF(A499=Inputs!$B$32,$F$764,0)</f>
        <v/>
      </c>
      <c r="J499" s="29">
        <f>CHOOSE(Inputs!$B$37,E499,H499,I499)</f>
        <v/>
      </c>
      <c r="K499" s="29">
        <f>K498+J499-D499</f>
        <v/>
      </c>
      <c r="L499" s="29">
        <f>L498+E499-D499</f>
        <v/>
      </c>
      <c r="M499" s="29">
        <f>M498+H499-D499</f>
        <v/>
      </c>
      <c r="N499" s="29">
        <f>N498+I499-D499</f>
        <v/>
      </c>
      <c r="O499" s="29">
        <f>IF(MONTH(A499)&lt;&gt;MONTH(A498),K499,MIN(O498,K499))</f>
        <v/>
      </c>
      <c r="P499" s="29">
        <f>IF(MONTH(A499)&lt;&gt;MONTH(A498),L499,MIN(P498,L499))</f>
        <v/>
      </c>
      <c r="Q499" s="29">
        <f>IF(MONTH(A499)&lt;&gt;MONTH(A498),M499,MIN(Q498,M499))</f>
        <v/>
      </c>
      <c r="R499" s="29">
        <f>IF(MONTH(A499)&lt;&gt;MONTH(A498),N499,MIN(R498,N499))</f>
        <v/>
      </c>
    </row>
    <row r="500">
      <c r="A500" s="27">
        <f>A499+1</f>
        <v/>
      </c>
      <c r="B500" s="28">
        <f>Inputs!$B$9*(IF(AND((A500-Inputs!$B$8)&gt;=0,(A500-Inputs!$B$8)&lt;=13),Inputs!$B$16/14,0)+IF(AND((A500-Inputs!$B$8)&gt;=14,(A500-Inputs!$B$8)&lt;=Inputs!$B$35-15),Inputs!$B$18/MAX(1,Inputs!$B$35-28),0)+IF(AND((A500-Inputs!$B$8)&gt;=Inputs!$B$35-14,(A500-Inputs!$B$8)&lt;=Inputs!$B$35-1,(A500-Inputs!$B$8)&gt;=14),Inputs!$B$17/14,0))</f>
        <v/>
      </c>
      <c r="C500" s="29">
        <f>B500*Inputs!$B$10</f>
        <v/>
      </c>
      <c r="D500" s="29">
        <f>SUMIFS(Outflows!$C$5:$C$64,Outflows!$A$5:$A$64,A500)</f>
        <v/>
      </c>
      <c r="E500" s="29">
        <f>IF(ROW()-4-Inputs!$B$24&gt;=1,INDEX($C$5:$C$764,ROW()-4-Inputs!$B$24),0)</f>
        <v/>
      </c>
      <c r="F500" s="29">
        <f>F499+C500</f>
        <v/>
      </c>
      <c r="G500" s="29">
        <f>IF(A500&gt;=Inputs!$B$32,$F$764,MIN(IF(Inputs!$B$28="",1E+15,Inputs!$B$28),(1-Inputs!$B$26)*IF(ROW()-4-Inputs!$B$27&gt;=1,INDEX($F$5:$F$764,ROW()-4-Inputs!$B$27),0)))</f>
        <v/>
      </c>
      <c r="H500" s="29">
        <f>G500-G499</f>
        <v/>
      </c>
      <c r="I500" s="29">
        <f>IF(A500=Inputs!$B$32,$F$764,0)</f>
        <v/>
      </c>
      <c r="J500" s="29">
        <f>CHOOSE(Inputs!$B$37,E500,H500,I500)</f>
        <v/>
      </c>
      <c r="K500" s="29">
        <f>K499+J500-D500</f>
        <v/>
      </c>
      <c r="L500" s="29">
        <f>L499+E500-D500</f>
        <v/>
      </c>
      <c r="M500" s="29">
        <f>M499+H500-D500</f>
        <v/>
      </c>
      <c r="N500" s="29">
        <f>N499+I500-D500</f>
        <v/>
      </c>
      <c r="O500" s="29">
        <f>IF(MONTH(A500)&lt;&gt;MONTH(A499),K500,MIN(O499,K500))</f>
        <v/>
      </c>
      <c r="P500" s="29">
        <f>IF(MONTH(A500)&lt;&gt;MONTH(A499),L500,MIN(P499,L500))</f>
        <v/>
      </c>
      <c r="Q500" s="29">
        <f>IF(MONTH(A500)&lt;&gt;MONTH(A499),M500,MIN(Q499,M500))</f>
        <v/>
      </c>
      <c r="R500" s="29">
        <f>IF(MONTH(A500)&lt;&gt;MONTH(A499),N500,MIN(R499,N500))</f>
        <v/>
      </c>
    </row>
    <row r="501">
      <c r="A501" s="27">
        <f>A500+1</f>
        <v/>
      </c>
      <c r="B501" s="28">
        <f>Inputs!$B$9*(IF(AND((A501-Inputs!$B$8)&gt;=0,(A501-Inputs!$B$8)&lt;=13),Inputs!$B$16/14,0)+IF(AND((A501-Inputs!$B$8)&gt;=14,(A501-Inputs!$B$8)&lt;=Inputs!$B$35-15),Inputs!$B$18/MAX(1,Inputs!$B$35-28),0)+IF(AND((A501-Inputs!$B$8)&gt;=Inputs!$B$35-14,(A501-Inputs!$B$8)&lt;=Inputs!$B$35-1,(A501-Inputs!$B$8)&gt;=14),Inputs!$B$17/14,0))</f>
        <v/>
      </c>
      <c r="C501" s="29">
        <f>B501*Inputs!$B$10</f>
        <v/>
      </c>
      <c r="D501" s="29">
        <f>SUMIFS(Outflows!$C$5:$C$64,Outflows!$A$5:$A$64,A501)</f>
        <v/>
      </c>
      <c r="E501" s="29">
        <f>IF(ROW()-4-Inputs!$B$24&gt;=1,INDEX($C$5:$C$764,ROW()-4-Inputs!$B$24),0)</f>
        <v/>
      </c>
      <c r="F501" s="29">
        <f>F500+C501</f>
        <v/>
      </c>
      <c r="G501" s="29">
        <f>IF(A501&gt;=Inputs!$B$32,$F$764,MIN(IF(Inputs!$B$28="",1E+15,Inputs!$B$28),(1-Inputs!$B$26)*IF(ROW()-4-Inputs!$B$27&gt;=1,INDEX($F$5:$F$764,ROW()-4-Inputs!$B$27),0)))</f>
        <v/>
      </c>
      <c r="H501" s="29">
        <f>G501-G500</f>
        <v/>
      </c>
      <c r="I501" s="29">
        <f>IF(A501=Inputs!$B$32,$F$764,0)</f>
        <v/>
      </c>
      <c r="J501" s="29">
        <f>CHOOSE(Inputs!$B$37,E501,H501,I501)</f>
        <v/>
      </c>
      <c r="K501" s="29">
        <f>K500+J501-D501</f>
        <v/>
      </c>
      <c r="L501" s="29">
        <f>L500+E501-D501</f>
        <v/>
      </c>
      <c r="M501" s="29">
        <f>M500+H501-D501</f>
        <v/>
      </c>
      <c r="N501" s="29">
        <f>N500+I501-D501</f>
        <v/>
      </c>
      <c r="O501" s="29">
        <f>IF(MONTH(A501)&lt;&gt;MONTH(A500),K501,MIN(O500,K501))</f>
        <v/>
      </c>
      <c r="P501" s="29">
        <f>IF(MONTH(A501)&lt;&gt;MONTH(A500),L501,MIN(P500,L501))</f>
        <v/>
      </c>
      <c r="Q501" s="29">
        <f>IF(MONTH(A501)&lt;&gt;MONTH(A500),M501,MIN(Q500,M501))</f>
        <v/>
      </c>
      <c r="R501" s="29">
        <f>IF(MONTH(A501)&lt;&gt;MONTH(A500),N501,MIN(R500,N501))</f>
        <v/>
      </c>
    </row>
    <row r="502">
      <c r="A502" s="27">
        <f>A501+1</f>
        <v/>
      </c>
      <c r="B502" s="28">
        <f>Inputs!$B$9*(IF(AND((A502-Inputs!$B$8)&gt;=0,(A502-Inputs!$B$8)&lt;=13),Inputs!$B$16/14,0)+IF(AND((A502-Inputs!$B$8)&gt;=14,(A502-Inputs!$B$8)&lt;=Inputs!$B$35-15),Inputs!$B$18/MAX(1,Inputs!$B$35-28),0)+IF(AND((A502-Inputs!$B$8)&gt;=Inputs!$B$35-14,(A502-Inputs!$B$8)&lt;=Inputs!$B$35-1,(A502-Inputs!$B$8)&gt;=14),Inputs!$B$17/14,0))</f>
        <v/>
      </c>
      <c r="C502" s="29">
        <f>B502*Inputs!$B$10</f>
        <v/>
      </c>
      <c r="D502" s="29">
        <f>SUMIFS(Outflows!$C$5:$C$64,Outflows!$A$5:$A$64,A502)</f>
        <v/>
      </c>
      <c r="E502" s="29">
        <f>IF(ROW()-4-Inputs!$B$24&gt;=1,INDEX($C$5:$C$764,ROW()-4-Inputs!$B$24),0)</f>
        <v/>
      </c>
      <c r="F502" s="29">
        <f>F501+C502</f>
        <v/>
      </c>
      <c r="G502" s="29">
        <f>IF(A502&gt;=Inputs!$B$32,$F$764,MIN(IF(Inputs!$B$28="",1E+15,Inputs!$B$28),(1-Inputs!$B$26)*IF(ROW()-4-Inputs!$B$27&gt;=1,INDEX($F$5:$F$764,ROW()-4-Inputs!$B$27),0)))</f>
        <v/>
      </c>
      <c r="H502" s="29">
        <f>G502-G501</f>
        <v/>
      </c>
      <c r="I502" s="29">
        <f>IF(A502=Inputs!$B$32,$F$764,0)</f>
        <v/>
      </c>
      <c r="J502" s="29">
        <f>CHOOSE(Inputs!$B$37,E502,H502,I502)</f>
        <v/>
      </c>
      <c r="K502" s="29">
        <f>K501+J502-D502</f>
        <v/>
      </c>
      <c r="L502" s="29">
        <f>L501+E502-D502</f>
        <v/>
      </c>
      <c r="M502" s="29">
        <f>M501+H502-D502</f>
        <v/>
      </c>
      <c r="N502" s="29">
        <f>N501+I502-D502</f>
        <v/>
      </c>
      <c r="O502" s="29">
        <f>IF(MONTH(A502)&lt;&gt;MONTH(A501),K502,MIN(O501,K502))</f>
        <v/>
      </c>
      <c r="P502" s="29">
        <f>IF(MONTH(A502)&lt;&gt;MONTH(A501),L502,MIN(P501,L502))</f>
        <v/>
      </c>
      <c r="Q502" s="29">
        <f>IF(MONTH(A502)&lt;&gt;MONTH(A501),M502,MIN(Q501,M502))</f>
        <v/>
      </c>
      <c r="R502" s="29">
        <f>IF(MONTH(A502)&lt;&gt;MONTH(A501),N502,MIN(R501,N502))</f>
        <v/>
      </c>
    </row>
    <row r="503">
      <c r="A503" s="27">
        <f>A502+1</f>
        <v/>
      </c>
      <c r="B503" s="28">
        <f>Inputs!$B$9*(IF(AND((A503-Inputs!$B$8)&gt;=0,(A503-Inputs!$B$8)&lt;=13),Inputs!$B$16/14,0)+IF(AND((A503-Inputs!$B$8)&gt;=14,(A503-Inputs!$B$8)&lt;=Inputs!$B$35-15),Inputs!$B$18/MAX(1,Inputs!$B$35-28),0)+IF(AND((A503-Inputs!$B$8)&gt;=Inputs!$B$35-14,(A503-Inputs!$B$8)&lt;=Inputs!$B$35-1,(A503-Inputs!$B$8)&gt;=14),Inputs!$B$17/14,0))</f>
        <v/>
      </c>
      <c r="C503" s="29">
        <f>B503*Inputs!$B$10</f>
        <v/>
      </c>
      <c r="D503" s="29">
        <f>SUMIFS(Outflows!$C$5:$C$64,Outflows!$A$5:$A$64,A503)</f>
        <v/>
      </c>
      <c r="E503" s="29">
        <f>IF(ROW()-4-Inputs!$B$24&gt;=1,INDEX($C$5:$C$764,ROW()-4-Inputs!$B$24),0)</f>
        <v/>
      </c>
      <c r="F503" s="29">
        <f>F502+C503</f>
        <v/>
      </c>
      <c r="G503" s="29">
        <f>IF(A503&gt;=Inputs!$B$32,$F$764,MIN(IF(Inputs!$B$28="",1E+15,Inputs!$B$28),(1-Inputs!$B$26)*IF(ROW()-4-Inputs!$B$27&gt;=1,INDEX($F$5:$F$764,ROW()-4-Inputs!$B$27),0)))</f>
        <v/>
      </c>
      <c r="H503" s="29">
        <f>G503-G502</f>
        <v/>
      </c>
      <c r="I503" s="29">
        <f>IF(A503=Inputs!$B$32,$F$764,0)</f>
        <v/>
      </c>
      <c r="J503" s="29">
        <f>CHOOSE(Inputs!$B$37,E503,H503,I503)</f>
        <v/>
      </c>
      <c r="K503" s="29">
        <f>K502+J503-D503</f>
        <v/>
      </c>
      <c r="L503" s="29">
        <f>L502+E503-D503</f>
        <v/>
      </c>
      <c r="M503" s="29">
        <f>M502+H503-D503</f>
        <v/>
      </c>
      <c r="N503" s="29">
        <f>N502+I503-D503</f>
        <v/>
      </c>
      <c r="O503" s="29">
        <f>IF(MONTH(A503)&lt;&gt;MONTH(A502),K503,MIN(O502,K503))</f>
        <v/>
      </c>
      <c r="P503" s="29">
        <f>IF(MONTH(A503)&lt;&gt;MONTH(A502),L503,MIN(P502,L503))</f>
        <v/>
      </c>
      <c r="Q503" s="29">
        <f>IF(MONTH(A503)&lt;&gt;MONTH(A502),M503,MIN(Q502,M503))</f>
        <v/>
      </c>
      <c r="R503" s="29">
        <f>IF(MONTH(A503)&lt;&gt;MONTH(A502),N503,MIN(R502,N503))</f>
        <v/>
      </c>
    </row>
    <row r="504">
      <c r="A504" s="27">
        <f>A503+1</f>
        <v/>
      </c>
      <c r="B504" s="28">
        <f>Inputs!$B$9*(IF(AND((A504-Inputs!$B$8)&gt;=0,(A504-Inputs!$B$8)&lt;=13),Inputs!$B$16/14,0)+IF(AND((A504-Inputs!$B$8)&gt;=14,(A504-Inputs!$B$8)&lt;=Inputs!$B$35-15),Inputs!$B$18/MAX(1,Inputs!$B$35-28),0)+IF(AND((A504-Inputs!$B$8)&gt;=Inputs!$B$35-14,(A504-Inputs!$B$8)&lt;=Inputs!$B$35-1,(A504-Inputs!$B$8)&gt;=14),Inputs!$B$17/14,0))</f>
        <v/>
      </c>
      <c r="C504" s="29">
        <f>B504*Inputs!$B$10</f>
        <v/>
      </c>
      <c r="D504" s="29">
        <f>SUMIFS(Outflows!$C$5:$C$64,Outflows!$A$5:$A$64,A504)</f>
        <v/>
      </c>
      <c r="E504" s="29">
        <f>IF(ROW()-4-Inputs!$B$24&gt;=1,INDEX($C$5:$C$764,ROW()-4-Inputs!$B$24),0)</f>
        <v/>
      </c>
      <c r="F504" s="29">
        <f>F503+C504</f>
        <v/>
      </c>
      <c r="G504" s="29">
        <f>IF(A504&gt;=Inputs!$B$32,$F$764,MIN(IF(Inputs!$B$28="",1E+15,Inputs!$B$28),(1-Inputs!$B$26)*IF(ROW()-4-Inputs!$B$27&gt;=1,INDEX($F$5:$F$764,ROW()-4-Inputs!$B$27),0)))</f>
        <v/>
      </c>
      <c r="H504" s="29">
        <f>G504-G503</f>
        <v/>
      </c>
      <c r="I504" s="29">
        <f>IF(A504=Inputs!$B$32,$F$764,0)</f>
        <v/>
      </c>
      <c r="J504" s="29">
        <f>CHOOSE(Inputs!$B$37,E504,H504,I504)</f>
        <v/>
      </c>
      <c r="K504" s="29">
        <f>K503+J504-D504</f>
        <v/>
      </c>
      <c r="L504" s="29">
        <f>L503+E504-D504</f>
        <v/>
      </c>
      <c r="M504" s="29">
        <f>M503+H504-D504</f>
        <v/>
      </c>
      <c r="N504" s="29">
        <f>N503+I504-D504</f>
        <v/>
      </c>
      <c r="O504" s="29">
        <f>IF(MONTH(A504)&lt;&gt;MONTH(A503),K504,MIN(O503,K504))</f>
        <v/>
      </c>
      <c r="P504" s="29">
        <f>IF(MONTH(A504)&lt;&gt;MONTH(A503),L504,MIN(P503,L504))</f>
        <v/>
      </c>
      <c r="Q504" s="29">
        <f>IF(MONTH(A504)&lt;&gt;MONTH(A503),M504,MIN(Q503,M504))</f>
        <v/>
      </c>
      <c r="R504" s="29">
        <f>IF(MONTH(A504)&lt;&gt;MONTH(A503),N504,MIN(R503,N504))</f>
        <v/>
      </c>
    </row>
    <row r="505">
      <c r="A505" s="27">
        <f>A504+1</f>
        <v/>
      </c>
      <c r="B505" s="28">
        <f>Inputs!$B$9*(IF(AND((A505-Inputs!$B$8)&gt;=0,(A505-Inputs!$B$8)&lt;=13),Inputs!$B$16/14,0)+IF(AND((A505-Inputs!$B$8)&gt;=14,(A505-Inputs!$B$8)&lt;=Inputs!$B$35-15),Inputs!$B$18/MAX(1,Inputs!$B$35-28),0)+IF(AND((A505-Inputs!$B$8)&gt;=Inputs!$B$35-14,(A505-Inputs!$B$8)&lt;=Inputs!$B$35-1,(A505-Inputs!$B$8)&gt;=14),Inputs!$B$17/14,0))</f>
        <v/>
      </c>
      <c r="C505" s="29">
        <f>B505*Inputs!$B$10</f>
        <v/>
      </c>
      <c r="D505" s="29">
        <f>SUMIFS(Outflows!$C$5:$C$64,Outflows!$A$5:$A$64,A505)</f>
        <v/>
      </c>
      <c r="E505" s="29">
        <f>IF(ROW()-4-Inputs!$B$24&gt;=1,INDEX($C$5:$C$764,ROW()-4-Inputs!$B$24),0)</f>
        <v/>
      </c>
      <c r="F505" s="29">
        <f>F504+C505</f>
        <v/>
      </c>
      <c r="G505" s="29">
        <f>IF(A505&gt;=Inputs!$B$32,$F$764,MIN(IF(Inputs!$B$28="",1E+15,Inputs!$B$28),(1-Inputs!$B$26)*IF(ROW()-4-Inputs!$B$27&gt;=1,INDEX($F$5:$F$764,ROW()-4-Inputs!$B$27),0)))</f>
        <v/>
      </c>
      <c r="H505" s="29">
        <f>G505-G504</f>
        <v/>
      </c>
      <c r="I505" s="29">
        <f>IF(A505=Inputs!$B$32,$F$764,0)</f>
        <v/>
      </c>
      <c r="J505" s="29">
        <f>CHOOSE(Inputs!$B$37,E505,H505,I505)</f>
        <v/>
      </c>
      <c r="K505" s="29">
        <f>K504+J505-D505</f>
        <v/>
      </c>
      <c r="L505" s="29">
        <f>L504+E505-D505</f>
        <v/>
      </c>
      <c r="M505" s="29">
        <f>M504+H505-D505</f>
        <v/>
      </c>
      <c r="N505" s="29">
        <f>N504+I505-D505</f>
        <v/>
      </c>
      <c r="O505" s="29">
        <f>IF(MONTH(A505)&lt;&gt;MONTH(A504),K505,MIN(O504,K505))</f>
        <v/>
      </c>
      <c r="P505" s="29">
        <f>IF(MONTH(A505)&lt;&gt;MONTH(A504),L505,MIN(P504,L505))</f>
        <v/>
      </c>
      <c r="Q505" s="29">
        <f>IF(MONTH(A505)&lt;&gt;MONTH(A504),M505,MIN(Q504,M505))</f>
        <v/>
      </c>
      <c r="R505" s="29">
        <f>IF(MONTH(A505)&lt;&gt;MONTH(A504),N505,MIN(R504,N505))</f>
        <v/>
      </c>
    </row>
    <row r="506">
      <c r="A506" s="27">
        <f>A505+1</f>
        <v/>
      </c>
      <c r="B506" s="28">
        <f>Inputs!$B$9*(IF(AND((A506-Inputs!$B$8)&gt;=0,(A506-Inputs!$B$8)&lt;=13),Inputs!$B$16/14,0)+IF(AND((A506-Inputs!$B$8)&gt;=14,(A506-Inputs!$B$8)&lt;=Inputs!$B$35-15),Inputs!$B$18/MAX(1,Inputs!$B$35-28),0)+IF(AND((A506-Inputs!$B$8)&gt;=Inputs!$B$35-14,(A506-Inputs!$B$8)&lt;=Inputs!$B$35-1,(A506-Inputs!$B$8)&gt;=14),Inputs!$B$17/14,0))</f>
        <v/>
      </c>
      <c r="C506" s="29">
        <f>B506*Inputs!$B$10</f>
        <v/>
      </c>
      <c r="D506" s="29">
        <f>SUMIFS(Outflows!$C$5:$C$64,Outflows!$A$5:$A$64,A506)</f>
        <v/>
      </c>
      <c r="E506" s="29">
        <f>IF(ROW()-4-Inputs!$B$24&gt;=1,INDEX($C$5:$C$764,ROW()-4-Inputs!$B$24),0)</f>
        <v/>
      </c>
      <c r="F506" s="29">
        <f>F505+C506</f>
        <v/>
      </c>
      <c r="G506" s="29">
        <f>IF(A506&gt;=Inputs!$B$32,$F$764,MIN(IF(Inputs!$B$28="",1E+15,Inputs!$B$28),(1-Inputs!$B$26)*IF(ROW()-4-Inputs!$B$27&gt;=1,INDEX($F$5:$F$764,ROW()-4-Inputs!$B$27),0)))</f>
        <v/>
      </c>
      <c r="H506" s="29">
        <f>G506-G505</f>
        <v/>
      </c>
      <c r="I506" s="29">
        <f>IF(A506=Inputs!$B$32,$F$764,0)</f>
        <v/>
      </c>
      <c r="J506" s="29">
        <f>CHOOSE(Inputs!$B$37,E506,H506,I506)</f>
        <v/>
      </c>
      <c r="K506" s="29">
        <f>K505+J506-D506</f>
        <v/>
      </c>
      <c r="L506" s="29">
        <f>L505+E506-D506</f>
        <v/>
      </c>
      <c r="M506" s="29">
        <f>M505+H506-D506</f>
        <v/>
      </c>
      <c r="N506" s="29">
        <f>N505+I506-D506</f>
        <v/>
      </c>
      <c r="O506" s="29">
        <f>IF(MONTH(A506)&lt;&gt;MONTH(A505),K506,MIN(O505,K506))</f>
        <v/>
      </c>
      <c r="P506" s="29">
        <f>IF(MONTH(A506)&lt;&gt;MONTH(A505),L506,MIN(P505,L506))</f>
        <v/>
      </c>
      <c r="Q506" s="29">
        <f>IF(MONTH(A506)&lt;&gt;MONTH(A505),M506,MIN(Q505,M506))</f>
        <v/>
      </c>
      <c r="R506" s="29">
        <f>IF(MONTH(A506)&lt;&gt;MONTH(A505),N506,MIN(R505,N506))</f>
        <v/>
      </c>
    </row>
    <row r="507">
      <c r="A507" s="27">
        <f>A506+1</f>
        <v/>
      </c>
      <c r="B507" s="28">
        <f>Inputs!$B$9*(IF(AND((A507-Inputs!$B$8)&gt;=0,(A507-Inputs!$B$8)&lt;=13),Inputs!$B$16/14,0)+IF(AND((A507-Inputs!$B$8)&gt;=14,(A507-Inputs!$B$8)&lt;=Inputs!$B$35-15),Inputs!$B$18/MAX(1,Inputs!$B$35-28),0)+IF(AND((A507-Inputs!$B$8)&gt;=Inputs!$B$35-14,(A507-Inputs!$B$8)&lt;=Inputs!$B$35-1,(A507-Inputs!$B$8)&gt;=14),Inputs!$B$17/14,0))</f>
        <v/>
      </c>
      <c r="C507" s="29">
        <f>B507*Inputs!$B$10</f>
        <v/>
      </c>
      <c r="D507" s="29">
        <f>SUMIFS(Outflows!$C$5:$C$64,Outflows!$A$5:$A$64,A507)</f>
        <v/>
      </c>
      <c r="E507" s="29">
        <f>IF(ROW()-4-Inputs!$B$24&gt;=1,INDEX($C$5:$C$764,ROW()-4-Inputs!$B$24),0)</f>
        <v/>
      </c>
      <c r="F507" s="29">
        <f>F506+C507</f>
        <v/>
      </c>
      <c r="G507" s="29">
        <f>IF(A507&gt;=Inputs!$B$32,$F$764,MIN(IF(Inputs!$B$28="",1E+15,Inputs!$B$28),(1-Inputs!$B$26)*IF(ROW()-4-Inputs!$B$27&gt;=1,INDEX($F$5:$F$764,ROW()-4-Inputs!$B$27),0)))</f>
        <v/>
      </c>
      <c r="H507" s="29">
        <f>G507-G506</f>
        <v/>
      </c>
      <c r="I507" s="29">
        <f>IF(A507=Inputs!$B$32,$F$764,0)</f>
        <v/>
      </c>
      <c r="J507" s="29">
        <f>CHOOSE(Inputs!$B$37,E507,H507,I507)</f>
        <v/>
      </c>
      <c r="K507" s="29">
        <f>K506+J507-D507</f>
        <v/>
      </c>
      <c r="L507" s="29">
        <f>L506+E507-D507</f>
        <v/>
      </c>
      <c r="M507" s="29">
        <f>M506+H507-D507</f>
        <v/>
      </c>
      <c r="N507" s="29">
        <f>N506+I507-D507</f>
        <v/>
      </c>
      <c r="O507" s="29">
        <f>IF(MONTH(A507)&lt;&gt;MONTH(A506),K507,MIN(O506,K507))</f>
        <v/>
      </c>
      <c r="P507" s="29">
        <f>IF(MONTH(A507)&lt;&gt;MONTH(A506),L507,MIN(P506,L507))</f>
        <v/>
      </c>
      <c r="Q507" s="29">
        <f>IF(MONTH(A507)&lt;&gt;MONTH(A506),M507,MIN(Q506,M507))</f>
        <v/>
      </c>
      <c r="R507" s="29">
        <f>IF(MONTH(A507)&lt;&gt;MONTH(A506),N507,MIN(R506,N507))</f>
        <v/>
      </c>
    </row>
    <row r="508">
      <c r="A508" s="27">
        <f>A507+1</f>
        <v/>
      </c>
      <c r="B508" s="28">
        <f>Inputs!$B$9*(IF(AND((A508-Inputs!$B$8)&gt;=0,(A508-Inputs!$B$8)&lt;=13),Inputs!$B$16/14,0)+IF(AND((A508-Inputs!$B$8)&gt;=14,(A508-Inputs!$B$8)&lt;=Inputs!$B$35-15),Inputs!$B$18/MAX(1,Inputs!$B$35-28),0)+IF(AND((A508-Inputs!$B$8)&gt;=Inputs!$B$35-14,(A508-Inputs!$B$8)&lt;=Inputs!$B$35-1,(A508-Inputs!$B$8)&gt;=14),Inputs!$B$17/14,0))</f>
        <v/>
      </c>
      <c r="C508" s="29">
        <f>B508*Inputs!$B$10</f>
        <v/>
      </c>
      <c r="D508" s="29">
        <f>SUMIFS(Outflows!$C$5:$C$64,Outflows!$A$5:$A$64,A508)</f>
        <v/>
      </c>
      <c r="E508" s="29">
        <f>IF(ROW()-4-Inputs!$B$24&gt;=1,INDEX($C$5:$C$764,ROW()-4-Inputs!$B$24),0)</f>
        <v/>
      </c>
      <c r="F508" s="29">
        <f>F507+C508</f>
        <v/>
      </c>
      <c r="G508" s="29">
        <f>IF(A508&gt;=Inputs!$B$32,$F$764,MIN(IF(Inputs!$B$28="",1E+15,Inputs!$B$28),(1-Inputs!$B$26)*IF(ROW()-4-Inputs!$B$27&gt;=1,INDEX($F$5:$F$764,ROW()-4-Inputs!$B$27),0)))</f>
        <v/>
      </c>
      <c r="H508" s="29">
        <f>G508-G507</f>
        <v/>
      </c>
      <c r="I508" s="29">
        <f>IF(A508=Inputs!$B$32,$F$764,0)</f>
        <v/>
      </c>
      <c r="J508" s="29">
        <f>CHOOSE(Inputs!$B$37,E508,H508,I508)</f>
        <v/>
      </c>
      <c r="K508" s="29">
        <f>K507+J508-D508</f>
        <v/>
      </c>
      <c r="L508" s="29">
        <f>L507+E508-D508</f>
        <v/>
      </c>
      <c r="M508" s="29">
        <f>M507+H508-D508</f>
        <v/>
      </c>
      <c r="N508" s="29">
        <f>N507+I508-D508</f>
        <v/>
      </c>
      <c r="O508" s="29">
        <f>IF(MONTH(A508)&lt;&gt;MONTH(A507),K508,MIN(O507,K508))</f>
        <v/>
      </c>
      <c r="P508" s="29">
        <f>IF(MONTH(A508)&lt;&gt;MONTH(A507),L508,MIN(P507,L508))</f>
        <v/>
      </c>
      <c r="Q508" s="29">
        <f>IF(MONTH(A508)&lt;&gt;MONTH(A507),M508,MIN(Q507,M508))</f>
        <v/>
      </c>
      <c r="R508" s="29">
        <f>IF(MONTH(A508)&lt;&gt;MONTH(A507),N508,MIN(R507,N508))</f>
        <v/>
      </c>
    </row>
    <row r="509">
      <c r="A509" s="27">
        <f>A508+1</f>
        <v/>
      </c>
      <c r="B509" s="28">
        <f>Inputs!$B$9*(IF(AND((A509-Inputs!$B$8)&gt;=0,(A509-Inputs!$B$8)&lt;=13),Inputs!$B$16/14,0)+IF(AND((A509-Inputs!$B$8)&gt;=14,(A509-Inputs!$B$8)&lt;=Inputs!$B$35-15),Inputs!$B$18/MAX(1,Inputs!$B$35-28),0)+IF(AND((A509-Inputs!$B$8)&gt;=Inputs!$B$35-14,(A509-Inputs!$B$8)&lt;=Inputs!$B$35-1,(A509-Inputs!$B$8)&gt;=14),Inputs!$B$17/14,0))</f>
        <v/>
      </c>
      <c r="C509" s="29">
        <f>B509*Inputs!$B$10</f>
        <v/>
      </c>
      <c r="D509" s="29">
        <f>SUMIFS(Outflows!$C$5:$C$64,Outflows!$A$5:$A$64,A509)</f>
        <v/>
      </c>
      <c r="E509" s="29">
        <f>IF(ROW()-4-Inputs!$B$24&gt;=1,INDEX($C$5:$C$764,ROW()-4-Inputs!$B$24),0)</f>
        <v/>
      </c>
      <c r="F509" s="29">
        <f>F508+C509</f>
        <v/>
      </c>
      <c r="G509" s="29">
        <f>IF(A509&gt;=Inputs!$B$32,$F$764,MIN(IF(Inputs!$B$28="",1E+15,Inputs!$B$28),(1-Inputs!$B$26)*IF(ROW()-4-Inputs!$B$27&gt;=1,INDEX($F$5:$F$764,ROW()-4-Inputs!$B$27),0)))</f>
        <v/>
      </c>
      <c r="H509" s="29">
        <f>G509-G508</f>
        <v/>
      </c>
      <c r="I509" s="29">
        <f>IF(A509=Inputs!$B$32,$F$764,0)</f>
        <v/>
      </c>
      <c r="J509" s="29">
        <f>CHOOSE(Inputs!$B$37,E509,H509,I509)</f>
        <v/>
      </c>
      <c r="K509" s="29">
        <f>K508+J509-D509</f>
        <v/>
      </c>
      <c r="L509" s="29">
        <f>L508+E509-D509</f>
        <v/>
      </c>
      <c r="M509" s="29">
        <f>M508+H509-D509</f>
        <v/>
      </c>
      <c r="N509" s="29">
        <f>N508+I509-D509</f>
        <v/>
      </c>
      <c r="O509" s="29">
        <f>IF(MONTH(A509)&lt;&gt;MONTH(A508),K509,MIN(O508,K509))</f>
        <v/>
      </c>
      <c r="P509" s="29">
        <f>IF(MONTH(A509)&lt;&gt;MONTH(A508),L509,MIN(P508,L509))</f>
        <v/>
      </c>
      <c r="Q509" s="29">
        <f>IF(MONTH(A509)&lt;&gt;MONTH(A508),M509,MIN(Q508,M509))</f>
        <v/>
      </c>
      <c r="R509" s="29">
        <f>IF(MONTH(A509)&lt;&gt;MONTH(A508),N509,MIN(R508,N509))</f>
        <v/>
      </c>
    </row>
    <row r="510">
      <c r="A510" s="27">
        <f>A509+1</f>
        <v/>
      </c>
      <c r="B510" s="28">
        <f>Inputs!$B$9*(IF(AND((A510-Inputs!$B$8)&gt;=0,(A510-Inputs!$B$8)&lt;=13),Inputs!$B$16/14,0)+IF(AND((A510-Inputs!$B$8)&gt;=14,(A510-Inputs!$B$8)&lt;=Inputs!$B$35-15),Inputs!$B$18/MAX(1,Inputs!$B$35-28),0)+IF(AND((A510-Inputs!$B$8)&gt;=Inputs!$B$35-14,(A510-Inputs!$B$8)&lt;=Inputs!$B$35-1,(A510-Inputs!$B$8)&gt;=14),Inputs!$B$17/14,0))</f>
        <v/>
      </c>
      <c r="C510" s="29">
        <f>B510*Inputs!$B$10</f>
        <v/>
      </c>
      <c r="D510" s="29">
        <f>SUMIFS(Outflows!$C$5:$C$64,Outflows!$A$5:$A$64,A510)</f>
        <v/>
      </c>
      <c r="E510" s="29">
        <f>IF(ROW()-4-Inputs!$B$24&gt;=1,INDEX($C$5:$C$764,ROW()-4-Inputs!$B$24),0)</f>
        <v/>
      </c>
      <c r="F510" s="29">
        <f>F509+C510</f>
        <v/>
      </c>
      <c r="G510" s="29">
        <f>IF(A510&gt;=Inputs!$B$32,$F$764,MIN(IF(Inputs!$B$28="",1E+15,Inputs!$B$28),(1-Inputs!$B$26)*IF(ROW()-4-Inputs!$B$27&gt;=1,INDEX($F$5:$F$764,ROW()-4-Inputs!$B$27),0)))</f>
        <v/>
      </c>
      <c r="H510" s="29">
        <f>G510-G509</f>
        <v/>
      </c>
      <c r="I510" s="29">
        <f>IF(A510=Inputs!$B$32,$F$764,0)</f>
        <v/>
      </c>
      <c r="J510" s="29">
        <f>CHOOSE(Inputs!$B$37,E510,H510,I510)</f>
        <v/>
      </c>
      <c r="K510" s="29">
        <f>K509+J510-D510</f>
        <v/>
      </c>
      <c r="L510" s="29">
        <f>L509+E510-D510</f>
        <v/>
      </c>
      <c r="M510" s="29">
        <f>M509+H510-D510</f>
        <v/>
      </c>
      <c r="N510" s="29">
        <f>N509+I510-D510</f>
        <v/>
      </c>
      <c r="O510" s="29">
        <f>IF(MONTH(A510)&lt;&gt;MONTH(A509),K510,MIN(O509,K510))</f>
        <v/>
      </c>
      <c r="P510" s="29">
        <f>IF(MONTH(A510)&lt;&gt;MONTH(A509),L510,MIN(P509,L510))</f>
        <v/>
      </c>
      <c r="Q510" s="29">
        <f>IF(MONTH(A510)&lt;&gt;MONTH(A509),M510,MIN(Q509,M510))</f>
        <v/>
      </c>
      <c r="R510" s="29">
        <f>IF(MONTH(A510)&lt;&gt;MONTH(A509),N510,MIN(R509,N510))</f>
        <v/>
      </c>
    </row>
    <row r="511">
      <c r="A511" s="27">
        <f>A510+1</f>
        <v/>
      </c>
      <c r="B511" s="28">
        <f>Inputs!$B$9*(IF(AND((A511-Inputs!$B$8)&gt;=0,(A511-Inputs!$B$8)&lt;=13),Inputs!$B$16/14,0)+IF(AND((A511-Inputs!$B$8)&gt;=14,(A511-Inputs!$B$8)&lt;=Inputs!$B$35-15),Inputs!$B$18/MAX(1,Inputs!$B$35-28),0)+IF(AND((A511-Inputs!$B$8)&gt;=Inputs!$B$35-14,(A511-Inputs!$B$8)&lt;=Inputs!$B$35-1,(A511-Inputs!$B$8)&gt;=14),Inputs!$B$17/14,0))</f>
        <v/>
      </c>
      <c r="C511" s="29">
        <f>B511*Inputs!$B$10</f>
        <v/>
      </c>
      <c r="D511" s="29">
        <f>SUMIFS(Outflows!$C$5:$C$64,Outflows!$A$5:$A$64,A511)</f>
        <v/>
      </c>
      <c r="E511" s="29">
        <f>IF(ROW()-4-Inputs!$B$24&gt;=1,INDEX($C$5:$C$764,ROW()-4-Inputs!$B$24),0)</f>
        <v/>
      </c>
      <c r="F511" s="29">
        <f>F510+C511</f>
        <v/>
      </c>
      <c r="G511" s="29">
        <f>IF(A511&gt;=Inputs!$B$32,$F$764,MIN(IF(Inputs!$B$28="",1E+15,Inputs!$B$28),(1-Inputs!$B$26)*IF(ROW()-4-Inputs!$B$27&gt;=1,INDEX($F$5:$F$764,ROW()-4-Inputs!$B$27),0)))</f>
        <v/>
      </c>
      <c r="H511" s="29">
        <f>G511-G510</f>
        <v/>
      </c>
      <c r="I511" s="29">
        <f>IF(A511=Inputs!$B$32,$F$764,0)</f>
        <v/>
      </c>
      <c r="J511" s="29">
        <f>CHOOSE(Inputs!$B$37,E511,H511,I511)</f>
        <v/>
      </c>
      <c r="K511" s="29">
        <f>K510+J511-D511</f>
        <v/>
      </c>
      <c r="L511" s="29">
        <f>L510+E511-D511</f>
        <v/>
      </c>
      <c r="M511" s="29">
        <f>M510+H511-D511</f>
        <v/>
      </c>
      <c r="N511" s="29">
        <f>N510+I511-D511</f>
        <v/>
      </c>
      <c r="O511" s="29">
        <f>IF(MONTH(A511)&lt;&gt;MONTH(A510),K511,MIN(O510,K511))</f>
        <v/>
      </c>
      <c r="P511" s="29">
        <f>IF(MONTH(A511)&lt;&gt;MONTH(A510),L511,MIN(P510,L511))</f>
        <v/>
      </c>
      <c r="Q511" s="29">
        <f>IF(MONTH(A511)&lt;&gt;MONTH(A510),M511,MIN(Q510,M511))</f>
        <v/>
      </c>
      <c r="R511" s="29">
        <f>IF(MONTH(A511)&lt;&gt;MONTH(A510),N511,MIN(R510,N511))</f>
        <v/>
      </c>
    </row>
    <row r="512">
      <c r="A512" s="27">
        <f>A511+1</f>
        <v/>
      </c>
      <c r="B512" s="28">
        <f>Inputs!$B$9*(IF(AND((A512-Inputs!$B$8)&gt;=0,(A512-Inputs!$B$8)&lt;=13),Inputs!$B$16/14,0)+IF(AND((A512-Inputs!$B$8)&gt;=14,(A512-Inputs!$B$8)&lt;=Inputs!$B$35-15),Inputs!$B$18/MAX(1,Inputs!$B$35-28),0)+IF(AND((A512-Inputs!$B$8)&gt;=Inputs!$B$35-14,(A512-Inputs!$B$8)&lt;=Inputs!$B$35-1,(A512-Inputs!$B$8)&gt;=14),Inputs!$B$17/14,0))</f>
        <v/>
      </c>
      <c r="C512" s="29">
        <f>B512*Inputs!$B$10</f>
        <v/>
      </c>
      <c r="D512" s="29">
        <f>SUMIFS(Outflows!$C$5:$C$64,Outflows!$A$5:$A$64,A512)</f>
        <v/>
      </c>
      <c r="E512" s="29">
        <f>IF(ROW()-4-Inputs!$B$24&gt;=1,INDEX($C$5:$C$764,ROW()-4-Inputs!$B$24),0)</f>
        <v/>
      </c>
      <c r="F512" s="29">
        <f>F511+C512</f>
        <v/>
      </c>
      <c r="G512" s="29">
        <f>IF(A512&gt;=Inputs!$B$32,$F$764,MIN(IF(Inputs!$B$28="",1E+15,Inputs!$B$28),(1-Inputs!$B$26)*IF(ROW()-4-Inputs!$B$27&gt;=1,INDEX($F$5:$F$764,ROW()-4-Inputs!$B$27),0)))</f>
        <v/>
      </c>
      <c r="H512" s="29">
        <f>G512-G511</f>
        <v/>
      </c>
      <c r="I512" s="29">
        <f>IF(A512=Inputs!$B$32,$F$764,0)</f>
        <v/>
      </c>
      <c r="J512" s="29">
        <f>CHOOSE(Inputs!$B$37,E512,H512,I512)</f>
        <v/>
      </c>
      <c r="K512" s="29">
        <f>K511+J512-D512</f>
        <v/>
      </c>
      <c r="L512" s="29">
        <f>L511+E512-D512</f>
        <v/>
      </c>
      <c r="M512" s="29">
        <f>M511+H512-D512</f>
        <v/>
      </c>
      <c r="N512" s="29">
        <f>N511+I512-D512</f>
        <v/>
      </c>
      <c r="O512" s="29">
        <f>IF(MONTH(A512)&lt;&gt;MONTH(A511),K512,MIN(O511,K512))</f>
        <v/>
      </c>
      <c r="P512" s="29">
        <f>IF(MONTH(A512)&lt;&gt;MONTH(A511),L512,MIN(P511,L512))</f>
        <v/>
      </c>
      <c r="Q512" s="29">
        <f>IF(MONTH(A512)&lt;&gt;MONTH(A511),M512,MIN(Q511,M512))</f>
        <v/>
      </c>
      <c r="R512" s="29">
        <f>IF(MONTH(A512)&lt;&gt;MONTH(A511),N512,MIN(R511,N512))</f>
        <v/>
      </c>
    </row>
    <row r="513">
      <c r="A513" s="27">
        <f>A512+1</f>
        <v/>
      </c>
      <c r="B513" s="28">
        <f>Inputs!$B$9*(IF(AND((A513-Inputs!$B$8)&gt;=0,(A513-Inputs!$B$8)&lt;=13),Inputs!$B$16/14,0)+IF(AND((A513-Inputs!$B$8)&gt;=14,(A513-Inputs!$B$8)&lt;=Inputs!$B$35-15),Inputs!$B$18/MAX(1,Inputs!$B$35-28),0)+IF(AND((A513-Inputs!$B$8)&gt;=Inputs!$B$35-14,(A513-Inputs!$B$8)&lt;=Inputs!$B$35-1,(A513-Inputs!$B$8)&gt;=14),Inputs!$B$17/14,0))</f>
        <v/>
      </c>
      <c r="C513" s="29">
        <f>B513*Inputs!$B$10</f>
        <v/>
      </c>
      <c r="D513" s="29">
        <f>SUMIFS(Outflows!$C$5:$C$64,Outflows!$A$5:$A$64,A513)</f>
        <v/>
      </c>
      <c r="E513" s="29">
        <f>IF(ROW()-4-Inputs!$B$24&gt;=1,INDEX($C$5:$C$764,ROW()-4-Inputs!$B$24),0)</f>
        <v/>
      </c>
      <c r="F513" s="29">
        <f>F512+C513</f>
        <v/>
      </c>
      <c r="G513" s="29">
        <f>IF(A513&gt;=Inputs!$B$32,$F$764,MIN(IF(Inputs!$B$28="",1E+15,Inputs!$B$28),(1-Inputs!$B$26)*IF(ROW()-4-Inputs!$B$27&gt;=1,INDEX($F$5:$F$764,ROW()-4-Inputs!$B$27),0)))</f>
        <v/>
      </c>
      <c r="H513" s="29">
        <f>G513-G512</f>
        <v/>
      </c>
      <c r="I513" s="29">
        <f>IF(A513=Inputs!$B$32,$F$764,0)</f>
        <v/>
      </c>
      <c r="J513" s="29">
        <f>CHOOSE(Inputs!$B$37,E513,H513,I513)</f>
        <v/>
      </c>
      <c r="K513" s="29">
        <f>K512+J513-D513</f>
        <v/>
      </c>
      <c r="L513" s="29">
        <f>L512+E513-D513</f>
        <v/>
      </c>
      <c r="M513" s="29">
        <f>M512+H513-D513</f>
        <v/>
      </c>
      <c r="N513" s="29">
        <f>N512+I513-D513</f>
        <v/>
      </c>
      <c r="O513" s="29">
        <f>IF(MONTH(A513)&lt;&gt;MONTH(A512),K513,MIN(O512,K513))</f>
        <v/>
      </c>
      <c r="P513" s="29">
        <f>IF(MONTH(A513)&lt;&gt;MONTH(A512),L513,MIN(P512,L513))</f>
        <v/>
      </c>
      <c r="Q513" s="29">
        <f>IF(MONTH(A513)&lt;&gt;MONTH(A512),M513,MIN(Q512,M513))</f>
        <v/>
      </c>
      <c r="R513" s="29">
        <f>IF(MONTH(A513)&lt;&gt;MONTH(A512),N513,MIN(R512,N513))</f>
        <v/>
      </c>
    </row>
    <row r="514">
      <c r="A514" s="27">
        <f>A513+1</f>
        <v/>
      </c>
      <c r="B514" s="28">
        <f>Inputs!$B$9*(IF(AND((A514-Inputs!$B$8)&gt;=0,(A514-Inputs!$B$8)&lt;=13),Inputs!$B$16/14,0)+IF(AND((A514-Inputs!$B$8)&gt;=14,(A514-Inputs!$B$8)&lt;=Inputs!$B$35-15),Inputs!$B$18/MAX(1,Inputs!$B$35-28),0)+IF(AND((A514-Inputs!$B$8)&gt;=Inputs!$B$35-14,(A514-Inputs!$B$8)&lt;=Inputs!$B$35-1,(A514-Inputs!$B$8)&gt;=14),Inputs!$B$17/14,0))</f>
        <v/>
      </c>
      <c r="C514" s="29">
        <f>B514*Inputs!$B$10</f>
        <v/>
      </c>
      <c r="D514" s="29">
        <f>SUMIFS(Outflows!$C$5:$C$64,Outflows!$A$5:$A$64,A514)</f>
        <v/>
      </c>
      <c r="E514" s="29">
        <f>IF(ROW()-4-Inputs!$B$24&gt;=1,INDEX($C$5:$C$764,ROW()-4-Inputs!$B$24),0)</f>
        <v/>
      </c>
      <c r="F514" s="29">
        <f>F513+C514</f>
        <v/>
      </c>
      <c r="G514" s="29">
        <f>IF(A514&gt;=Inputs!$B$32,$F$764,MIN(IF(Inputs!$B$28="",1E+15,Inputs!$B$28),(1-Inputs!$B$26)*IF(ROW()-4-Inputs!$B$27&gt;=1,INDEX($F$5:$F$764,ROW()-4-Inputs!$B$27),0)))</f>
        <v/>
      </c>
      <c r="H514" s="29">
        <f>G514-G513</f>
        <v/>
      </c>
      <c r="I514" s="29">
        <f>IF(A514=Inputs!$B$32,$F$764,0)</f>
        <v/>
      </c>
      <c r="J514" s="29">
        <f>CHOOSE(Inputs!$B$37,E514,H514,I514)</f>
        <v/>
      </c>
      <c r="K514" s="29">
        <f>K513+J514-D514</f>
        <v/>
      </c>
      <c r="L514" s="29">
        <f>L513+E514-D514</f>
        <v/>
      </c>
      <c r="M514" s="29">
        <f>M513+H514-D514</f>
        <v/>
      </c>
      <c r="N514" s="29">
        <f>N513+I514-D514</f>
        <v/>
      </c>
      <c r="O514" s="29">
        <f>IF(MONTH(A514)&lt;&gt;MONTH(A513),K514,MIN(O513,K514))</f>
        <v/>
      </c>
      <c r="P514" s="29">
        <f>IF(MONTH(A514)&lt;&gt;MONTH(A513),L514,MIN(P513,L514))</f>
        <v/>
      </c>
      <c r="Q514" s="29">
        <f>IF(MONTH(A514)&lt;&gt;MONTH(A513),M514,MIN(Q513,M514))</f>
        <v/>
      </c>
      <c r="R514" s="29">
        <f>IF(MONTH(A514)&lt;&gt;MONTH(A513),N514,MIN(R513,N514))</f>
        <v/>
      </c>
    </row>
    <row r="515">
      <c r="A515" s="27">
        <f>A514+1</f>
        <v/>
      </c>
      <c r="B515" s="28">
        <f>Inputs!$B$9*(IF(AND((A515-Inputs!$B$8)&gt;=0,(A515-Inputs!$B$8)&lt;=13),Inputs!$B$16/14,0)+IF(AND((A515-Inputs!$B$8)&gt;=14,(A515-Inputs!$B$8)&lt;=Inputs!$B$35-15),Inputs!$B$18/MAX(1,Inputs!$B$35-28),0)+IF(AND((A515-Inputs!$B$8)&gt;=Inputs!$B$35-14,(A515-Inputs!$B$8)&lt;=Inputs!$B$35-1,(A515-Inputs!$B$8)&gt;=14),Inputs!$B$17/14,0))</f>
        <v/>
      </c>
      <c r="C515" s="29">
        <f>B515*Inputs!$B$10</f>
        <v/>
      </c>
      <c r="D515" s="29">
        <f>SUMIFS(Outflows!$C$5:$C$64,Outflows!$A$5:$A$64,A515)</f>
        <v/>
      </c>
      <c r="E515" s="29">
        <f>IF(ROW()-4-Inputs!$B$24&gt;=1,INDEX($C$5:$C$764,ROW()-4-Inputs!$B$24),0)</f>
        <v/>
      </c>
      <c r="F515" s="29">
        <f>F514+C515</f>
        <v/>
      </c>
      <c r="G515" s="29">
        <f>IF(A515&gt;=Inputs!$B$32,$F$764,MIN(IF(Inputs!$B$28="",1E+15,Inputs!$B$28),(1-Inputs!$B$26)*IF(ROW()-4-Inputs!$B$27&gt;=1,INDEX($F$5:$F$764,ROW()-4-Inputs!$B$27),0)))</f>
        <v/>
      </c>
      <c r="H515" s="29">
        <f>G515-G514</f>
        <v/>
      </c>
      <c r="I515" s="29">
        <f>IF(A515=Inputs!$B$32,$F$764,0)</f>
        <v/>
      </c>
      <c r="J515" s="29">
        <f>CHOOSE(Inputs!$B$37,E515,H515,I515)</f>
        <v/>
      </c>
      <c r="K515" s="29">
        <f>K514+J515-D515</f>
        <v/>
      </c>
      <c r="L515" s="29">
        <f>L514+E515-D515</f>
        <v/>
      </c>
      <c r="M515" s="29">
        <f>M514+H515-D515</f>
        <v/>
      </c>
      <c r="N515" s="29">
        <f>N514+I515-D515</f>
        <v/>
      </c>
      <c r="O515" s="29">
        <f>IF(MONTH(A515)&lt;&gt;MONTH(A514),K515,MIN(O514,K515))</f>
        <v/>
      </c>
      <c r="P515" s="29">
        <f>IF(MONTH(A515)&lt;&gt;MONTH(A514),L515,MIN(P514,L515))</f>
        <v/>
      </c>
      <c r="Q515" s="29">
        <f>IF(MONTH(A515)&lt;&gt;MONTH(A514),M515,MIN(Q514,M515))</f>
        <v/>
      </c>
      <c r="R515" s="29">
        <f>IF(MONTH(A515)&lt;&gt;MONTH(A514),N515,MIN(R514,N515))</f>
        <v/>
      </c>
    </row>
    <row r="516">
      <c r="A516" s="27">
        <f>A515+1</f>
        <v/>
      </c>
      <c r="B516" s="28">
        <f>Inputs!$B$9*(IF(AND((A516-Inputs!$B$8)&gt;=0,(A516-Inputs!$B$8)&lt;=13),Inputs!$B$16/14,0)+IF(AND((A516-Inputs!$B$8)&gt;=14,(A516-Inputs!$B$8)&lt;=Inputs!$B$35-15),Inputs!$B$18/MAX(1,Inputs!$B$35-28),0)+IF(AND((A516-Inputs!$B$8)&gt;=Inputs!$B$35-14,(A516-Inputs!$B$8)&lt;=Inputs!$B$35-1,(A516-Inputs!$B$8)&gt;=14),Inputs!$B$17/14,0))</f>
        <v/>
      </c>
      <c r="C516" s="29">
        <f>B516*Inputs!$B$10</f>
        <v/>
      </c>
      <c r="D516" s="29">
        <f>SUMIFS(Outflows!$C$5:$C$64,Outflows!$A$5:$A$64,A516)</f>
        <v/>
      </c>
      <c r="E516" s="29">
        <f>IF(ROW()-4-Inputs!$B$24&gt;=1,INDEX($C$5:$C$764,ROW()-4-Inputs!$B$24),0)</f>
        <v/>
      </c>
      <c r="F516" s="29">
        <f>F515+C516</f>
        <v/>
      </c>
      <c r="G516" s="29">
        <f>IF(A516&gt;=Inputs!$B$32,$F$764,MIN(IF(Inputs!$B$28="",1E+15,Inputs!$B$28),(1-Inputs!$B$26)*IF(ROW()-4-Inputs!$B$27&gt;=1,INDEX($F$5:$F$764,ROW()-4-Inputs!$B$27),0)))</f>
        <v/>
      </c>
      <c r="H516" s="29">
        <f>G516-G515</f>
        <v/>
      </c>
      <c r="I516" s="29">
        <f>IF(A516=Inputs!$B$32,$F$764,0)</f>
        <v/>
      </c>
      <c r="J516" s="29">
        <f>CHOOSE(Inputs!$B$37,E516,H516,I516)</f>
        <v/>
      </c>
      <c r="K516" s="29">
        <f>K515+J516-D516</f>
        <v/>
      </c>
      <c r="L516" s="29">
        <f>L515+E516-D516</f>
        <v/>
      </c>
      <c r="M516" s="29">
        <f>M515+H516-D516</f>
        <v/>
      </c>
      <c r="N516" s="29">
        <f>N515+I516-D516</f>
        <v/>
      </c>
      <c r="O516" s="29">
        <f>IF(MONTH(A516)&lt;&gt;MONTH(A515),K516,MIN(O515,K516))</f>
        <v/>
      </c>
      <c r="P516" s="29">
        <f>IF(MONTH(A516)&lt;&gt;MONTH(A515),L516,MIN(P515,L516))</f>
        <v/>
      </c>
      <c r="Q516" s="29">
        <f>IF(MONTH(A516)&lt;&gt;MONTH(A515),M516,MIN(Q515,M516))</f>
        <v/>
      </c>
      <c r="R516" s="29">
        <f>IF(MONTH(A516)&lt;&gt;MONTH(A515),N516,MIN(R515,N516))</f>
        <v/>
      </c>
    </row>
    <row r="517">
      <c r="A517" s="27">
        <f>A516+1</f>
        <v/>
      </c>
      <c r="B517" s="28">
        <f>Inputs!$B$9*(IF(AND((A517-Inputs!$B$8)&gt;=0,(A517-Inputs!$B$8)&lt;=13),Inputs!$B$16/14,0)+IF(AND((A517-Inputs!$B$8)&gt;=14,(A517-Inputs!$B$8)&lt;=Inputs!$B$35-15),Inputs!$B$18/MAX(1,Inputs!$B$35-28),0)+IF(AND((A517-Inputs!$B$8)&gt;=Inputs!$B$35-14,(A517-Inputs!$B$8)&lt;=Inputs!$B$35-1,(A517-Inputs!$B$8)&gt;=14),Inputs!$B$17/14,0))</f>
        <v/>
      </c>
      <c r="C517" s="29">
        <f>B517*Inputs!$B$10</f>
        <v/>
      </c>
      <c r="D517" s="29">
        <f>SUMIFS(Outflows!$C$5:$C$64,Outflows!$A$5:$A$64,A517)</f>
        <v/>
      </c>
      <c r="E517" s="29">
        <f>IF(ROW()-4-Inputs!$B$24&gt;=1,INDEX($C$5:$C$764,ROW()-4-Inputs!$B$24),0)</f>
        <v/>
      </c>
      <c r="F517" s="29">
        <f>F516+C517</f>
        <v/>
      </c>
      <c r="G517" s="29">
        <f>IF(A517&gt;=Inputs!$B$32,$F$764,MIN(IF(Inputs!$B$28="",1E+15,Inputs!$B$28),(1-Inputs!$B$26)*IF(ROW()-4-Inputs!$B$27&gt;=1,INDEX($F$5:$F$764,ROW()-4-Inputs!$B$27),0)))</f>
        <v/>
      </c>
      <c r="H517" s="29">
        <f>G517-G516</f>
        <v/>
      </c>
      <c r="I517" s="29">
        <f>IF(A517=Inputs!$B$32,$F$764,0)</f>
        <v/>
      </c>
      <c r="J517" s="29">
        <f>CHOOSE(Inputs!$B$37,E517,H517,I517)</f>
        <v/>
      </c>
      <c r="K517" s="29">
        <f>K516+J517-D517</f>
        <v/>
      </c>
      <c r="L517" s="29">
        <f>L516+E517-D517</f>
        <v/>
      </c>
      <c r="M517" s="29">
        <f>M516+H517-D517</f>
        <v/>
      </c>
      <c r="N517" s="29">
        <f>N516+I517-D517</f>
        <v/>
      </c>
      <c r="O517" s="29">
        <f>IF(MONTH(A517)&lt;&gt;MONTH(A516),K517,MIN(O516,K517))</f>
        <v/>
      </c>
      <c r="P517" s="29">
        <f>IF(MONTH(A517)&lt;&gt;MONTH(A516),L517,MIN(P516,L517))</f>
        <v/>
      </c>
      <c r="Q517" s="29">
        <f>IF(MONTH(A517)&lt;&gt;MONTH(A516),M517,MIN(Q516,M517))</f>
        <v/>
      </c>
      <c r="R517" s="29">
        <f>IF(MONTH(A517)&lt;&gt;MONTH(A516),N517,MIN(R516,N517))</f>
        <v/>
      </c>
    </row>
    <row r="518">
      <c r="A518" s="27">
        <f>A517+1</f>
        <v/>
      </c>
      <c r="B518" s="28">
        <f>Inputs!$B$9*(IF(AND((A518-Inputs!$B$8)&gt;=0,(A518-Inputs!$B$8)&lt;=13),Inputs!$B$16/14,0)+IF(AND((A518-Inputs!$B$8)&gt;=14,(A518-Inputs!$B$8)&lt;=Inputs!$B$35-15),Inputs!$B$18/MAX(1,Inputs!$B$35-28),0)+IF(AND((A518-Inputs!$B$8)&gt;=Inputs!$B$35-14,(A518-Inputs!$B$8)&lt;=Inputs!$B$35-1,(A518-Inputs!$B$8)&gt;=14),Inputs!$B$17/14,0))</f>
        <v/>
      </c>
      <c r="C518" s="29">
        <f>B518*Inputs!$B$10</f>
        <v/>
      </c>
      <c r="D518" s="29">
        <f>SUMIFS(Outflows!$C$5:$C$64,Outflows!$A$5:$A$64,A518)</f>
        <v/>
      </c>
      <c r="E518" s="29">
        <f>IF(ROW()-4-Inputs!$B$24&gt;=1,INDEX($C$5:$C$764,ROW()-4-Inputs!$B$24),0)</f>
        <v/>
      </c>
      <c r="F518" s="29">
        <f>F517+C518</f>
        <v/>
      </c>
      <c r="G518" s="29">
        <f>IF(A518&gt;=Inputs!$B$32,$F$764,MIN(IF(Inputs!$B$28="",1E+15,Inputs!$B$28),(1-Inputs!$B$26)*IF(ROW()-4-Inputs!$B$27&gt;=1,INDEX($F$5:$F$764,ROW()-4-Inputs!$B$27),0)))</f>
        <v/>
      </c>
      <c r="H518" s="29">
        <f>G518-G517</f>
        <v/>
      </c>
      <c r="I518" s="29">
        <f>IF(A518=Inputs!$B$32,$F$764,0)</f>
        <v/>
      </c>
      <c r="J518" s="29">
        <f>CHOOSE(Inputs!$B$37,E518,H518,I518)</f>
        <v/>
      </c>
      <c r="K518" s="29">
        <f>K517+J518-D518</f>
        <v/>
      </c>
      <c r="L518" s="29">
        <f>L517+E518-D518</f>
        <v/>
      </c>
      <c r="M518" s="29">
        <f>M517+H518-D518</f>
        <v/>
      </c>
      <c r="N518" s="29">
        <f>N517+I518-D518</f>
        <v/>
      </c>
      <c r="O518" s="29">
        <f>IF(MONTH(A518)&lt;&gt;MONTH(A517),K518,MIN(O517,K518))</f>
        <v/>
      </c>
      <c r="P518" s="29">
        <f>IF(MONTH(A518)&lt;&gt;MONTH(A517),L518,MIN(P517,L518))</f>
        <v/>
      </c>
      <c r="Q518" s="29">
        <f>IF(MONTH(A518)&lt;&gt;MONTH(A517),M518,MIN(Q517,M518))</f>
        <v/>
      </c>
      <c r="R518" s="29">
        <f>IF(MONTH(A518)&lt;&gt;MONTH(A517),N518,MIN(R517,N518))</f>
        <v/>
      </c>
    </row>
    <row r="519">
      <c r="A519" s="27">
        <f>A518+1</f>
        <v/>
      </c>
      <c r="B519" s="28">
        <f>Inputs!$B$9*(IF(AND((A519-Inputs!$B$8)&gt;=0,(A519-Inputs!$B$8)&lt;=13),Inputs!$B$16/14,0)+IF(AND((A519-Inputs!$B$8)&gt;=14,(A519-Inputs!$B$8)&lt;=Inputs!$B$35-15),Inputs!$B$18/MAX(1,Inputs!$B$35-28),0)+IF(AND((A519-Inputs!$B$8)&gt;=Inputs!$B$35-14,(A519-Inputs!$B$8)&lt;=Inputs!$B$35-1,(A519-Inputs!$B$8)&gt;=14),Inputs!$B$17/14,0))</f>
        <v/>
      </c>
      <c r="C519" s="29">
        <f>B519*Inputs!$B$10</f>
        <v/>
      </c>
      <c r="D519" s="29">
        <f>SUMIFS(Outflows!$C$5:$C$64,Outflows!$A$5:$A$64,A519)</f>
        <v/>
      </c>
      <c r="E519" s="29">
        <f>IF(ROW()-4-Inputs!$B$24&gt;=1,INDEX($C$5:$C$764,ROW()-4-Inputs!$B$24),0)</f>
        <v/>
      </c>
      <c r="F519" s="29">
        <f>F518+C519</f>
        <v/>
      </c>
      <c r="G519" s="29">
        <f>IF(A519&gt;=Inputs!$B$32,$F$764,MIN(IF(Inputs!$B$28="",1E+15,Inputs!$B$28),(1-Inputs!$B$26)*IF(ROW()-4-Inputs!$B$27&gt;=1,INDEX($F$5:$F$764,ROW()-4-Inputs!$B$27),0)))</f>
        <v/>
      </c>
      <c r="H519" s="29">
        <f>G519-G518</f>
        <v/>
      </c>
      <c r="I519" s="29">
        <f>IF(A519=Inputs!$B$32,$F$764,0)</f>
        <v/>
      </c>
      <c r="J519" s="29">
        <f>CHOOSE(Inputs!$B$37,E519,H519,I519)</f>
        <v/>
      </c>
      <c r="K519" s="29">
        <f>K518+J519-D519</f>
        <v/>
      </c>
      <c r="L519" s="29">
        <f>L518+E519-D519</f>
        <v/>
      </c>
      <c r="M519" s="29">
        <f>M518+H519-D519</f>
        <v/>
      </c>
      <c r="N519" s="29">
        <f>N518+I519-D519</f>
        <v/>
      </c>
      <c r="O519" s="29">
        <f>IF(MONTH(A519)&lt;&gt;MONTH(A518),K519,MIN(O518,K519))</f>
        <v/>
      </c>
      <c r="P519" s="29">
        <f>IF(MONTH(A519)&lt;&gt;MONTH(A518),L519,MIN(P518,L519))</f>
        <v/>
      </c>
      <c r="Q519" s="29">
        <f>IF(MONTH(A519)&lt;&gt;MONTH(A518),M519,MIN(Q518,M519))</f>
        <v/>
      </c>
      <c r="R519" s="29">
        <f>IF(MONTH(A519)&lt;&gt;MONTH(A518),N519,MIN(R518,N519))</f>
        <v/>
      </c>
    </row>
    <row r="520">
      <c r="A520" s="27">
        <f>A519+1</f>
        <v/>
      </c>
      <c r="B520" s="28">
        <f>Inputs!$B$9*(IF(AND((A520-Inputs!$B$8)&gt;=0,(A520-Inputs!$B$8)&lt;=13),Inputs!$B$16/14,0)+IF(AND((A520-Inputs!$B$8)&gt;=14,(A520-Inputs!$B$8)&lt;=Inputs!$B$35-15),Inputs!$B$18/MAX(1,Inputs!$B$35-28),0)+IF(AND((A520-Inputs!$B$8)&gt;=Inputs!$B$35-14,(A520-Inputs!$B$8)&lt;=Inputs!$B$35-1,(A520-Inputs!$B$8)&gt;=14),Inputs!$B$17/14,0))</f>
        <v/>
      </c>
      <c r="C520" s="29">
        <f>B520*Inputs!$B$10</f>
        <v/>
      </c>
      <c r="D520" s="29">
        <f>SUMIFS(Outflows!$C$5:$C$64,Outflows!$A$5:$A$64,A520)</f>
        <v/>
      </c>
      <c r="E520" s="29">
        <f>IF(ROW()-4-Inputs!$B$24&gt;=1,INDEX($C$5:$C$764,ROW()-4-Inputs!$B$24),0)</f>
        <v/>
      </c>
      <c r="F520" s="29">
        <f>F519+C520</f>
        <v/>
      </c>
      <c r="G520" s="29">
        <f>IF(A520&gt;=Inputs!$B$32,$F$764,MIN(IF(Inputs!$B$28="",1E+15,Inputs!$B$28),(1-Inputs!$B$26)*IF(ROW()-4-Inputs!$B$27&gt;=1,INDEX($F$5:$F$764,ROW()-4-Inputs!$B$27),0)))</f>
        <v/>
      </c>
      <c r="H520" s="29">
        <f>G520-G519</f>
        <v/>
      </c>
      <c r="I520" s="29">
        <f>IF(A520=Inputs!$B$32,$F$764,0)</f>
        <v/>
      </c>
      <c r="J520" s="29">
        <f>CHOOSE(Inputs!$B$37,E520,H520,I520)</f>
        <v/>
      </c>
      <c r="K520" s="29">
        <f>K519+J520-D520</f>
        <v/>
      </c>
      <c r="L520" s="29">
        <f>L519+E520-D520</f>
        <v/>
      </c>
      <c r="M520" s="29">
        <f>M519+H520-D520</f>
        <v/>
      </c>
      <c r="N520" s="29">
        <f>N519+I520-D520</f>
        <v/>
      </c>
      <c r="O520" s="29">
        <f>IF(MONTH(A520)&lt;&gt;MONTH(A519),K520,MIN(O519,K520))</f>
        <v/>
      </c>
      <c r="P520" s="29">
        <f>IF(MONTH(A520)&lt;&gt;MONTH(A519),L520,MIN(P519,L520))</f>
        <v/>
      </c>
      <c r="Q520" s="29">
        <f>IF(MONTH(A520)&lt;&gt;MONTH(A519),M520,MIN(Q519,M520))</f>
        <v/>
      </c>
      <c r="R520" s="29">
        <f>IF(MONTH(A520)&lt;&gt;MONTH(A519),N520,MIN(R519,N520))</f>
        <v/>
      </c>
    </row>
    <row r="521">
      <c r="A521" s="27">
        <f>A520+1</f>
        <v/>
      </c>
      <c r="B521" s="28">
        <f>Inputs!$B$9*(IF(AND((A521-Inputs!$B$8)&gt;=0,(A521-Inputs!$B$8)&lt;=13),Inputs!$B$16/14,0)+IF(AND((A521-Inputs!$B$8)&gt;=14,(A521-Inputs!$B$8)&lt;=Inputs!$B$35-15),Inputs!$B$18/MAX(1,Inputs!$B$35-28),0)+IF(AND((A521-Inputs!$B$8)&gt;=Inputs!$B$35-14,(A521-Inputs!$B$8)&lt;=Inputs!$B$35-1,(A521-Inputs!$B$8)&gt;=14),Inputs!$B$17/14,0))</f>
        <v/>
      </c>
      <c r="C521" s="29">
        <f>B521*Inputs!$B$10</f>
        <v/>
      </c>
      <c r="D521" s="29">
        <f>SUMIFS(Outflows!$C$5:$C$64,Outflows!$A$5:$A$64,A521)</f>
        <v/>
      </c>
      <c r="E521" s="29">
        <f>IF(ROW()-4-Inputs!$B$24&gt;=1,INDEX($C$5:$C$764,ROW()-4-Inputs!$B$24),0)</f>
        <v/>
      </c>
      <c r="F521" s="29">
        <f>F520+C521</f>
        <v/>
      </c>
      <c r="G521" s="29">
        <f>IF(A521&gt;=Inputs!$B$32,$F$764,MIN(IF(Inputs!$B$28="",1E+15,Inputs!$B$28),(1-Inputs!$B$26)*IF(ROW()-4-Inputs!$B$27&gt;=1,INDEX($F$5:$F$764,ROW()-4-Inputs!$B$27),0)))</f>
        <v/>
      </c>
      <c r="H521" s="29">
        <f>G521-G520</f>
        <v/>
      </c>
      <c r="I521" s="29">
        <f>IF(A521=Inputs!$B$32,$F$764,0)</f>
        <v/>
      </c>
      <c r="J521" s="29">
        <f>CHOOSE(Inputs!$B$37,E521,H521,I521)</f>
        <v/>
      </c>
      <c r="K521" s="29">
        <f>K520+J521-D521</f>
        <v/>
      </c>
      <c r="L521" s="29">
        <f>L520+E521-D521</f>
        <v/>
      </c>
      <c r="M521" s="29">
        <f>M520+H521-D521</f>
        <v/>
      </c>
      <c r="N521" s="29">
        <f>N520+I521-D521</f>
        <v/>
      </c>
      <c r="O521" s="29">
        <f>IF(MONTH(A521)&lt;&gt;MONTH(A520),K521,MIN(O520,K521))</f>
        <v/>
      </c>
      <c r="P521" s="29">
        <f>IF(MONTH(A521)&lt;&gt;MONTH(A520),L521,MIN(P520,L521))</f>
        <v/>
      </c>
      <c r="Q521" s="29">
        <f>IF(MONTH(A521)&lt;&gt;MONTH(A520),M521,MIN(Q520,M521))</f>
        <v/>
      </c>
      <c r="R521" s="29">
        <f>IF(MONTH(A521)&lt;&gt;MONTH(A520),N521,MIN(R520,N521))</f>
        <v/>
      </c>
    </row>
    <row r="522">
      <c r="A522" s="27">
        <f>A521+1</f>
        <v/>
      </c>
      <c r="B522" s="28">
        <f>Inputs!$B$9*(IF(AND((A522-Inputs!$B$8)&gt;=0,(A522-Inputs!$B$8)&lt;=13),Inputs!$B$16/14,0)+IF(AND((A522-Inputs!$B$8)&gt;=14,(A522-Inputs!$B$8)&lt;=Inputs!$B$35-15),Inputs!$B$18/MAX(1,Inputs!$B$35-28),0)+IF(AND((A522-Inputs!$B$8)&gt;=Inputs!$B$35-14,(A522-Inputs!$B$8)&lt;=Inputs!$B$35-1,(A522-Inputs!$B$8)&gt;=14),Inputs!$B$17/14,0))</f>
        <v/>
      </c>
      <c r="C522" s="29">
        <f>B522*Inputs!$B$10</f>
        <v/>
      </c>
      <c r="D522" s="29">
        <f>SUMIFS(Outflows!$C$5:$C$64,Outflows!$A$5:$A$64,A522)</f>
        <v/>
      </c>
      <c r="E522" s="29">
        <f>IF(ROW()-4-Inputs!$B$24&gt;=1,INDEX($C$5:$C$764,ROW()-4-Inputs!$B$24),0)</f>
        <v/>
      </c>
      <c r="F522" s="29">
        <f>F521+C522</f>
        <v/>
      </c>
      <c r="G522" s="29">
        <f>IF(A522&gt;=Inputs!$B$32,$F$764,MIN(IF(Inputs!$B$28="",1E+15,Inputs!$B$28),(1-Inputs!$B$26)*IF(ROW()-4-Inputs!$B$27&gt;=1,INDEX($F$5:$F$764,ROW()-4-Inputs!$B$27),0)))</f>
        <v/>
      </c>
      <c r="H522" s="29">
        <f>G522-G521</f>
        <v/>
      </c>
      <c r="I522" s="29">
        <f>IF(A522=Inputs!$B$32,$F$764,0)</f>
        <v/>
      </c>
      <c r="J522" s="29">
        <f>CHOOSE(Inputs!$B$37,E522,H522,I522)</f>
        <v/>
      </c>
      <c r="K522" s="29">
        <f>K521+J522-D522</f>
        <v/>
      </c>
      <c r="L522" s="29">
        <f>L521+E522-D522</f>
        <v/>
      </c>
      <c r="M522" s="29">
        <f>M521+H522-D522</f>
        <v/>
      </c>
      <c r="N522" s="29">
        <f>N521+I522-D522</f>
        <v/>
      </c>
      <c r="O522" s="29">
        <f>IF(MONTH(A522)&lt;&gt;MONTH(A521),K522,MIN(O521,K522))</f>
        <v/>
      </c>
      <c r="P522" s="29">
        <f>IF(MONTH(A522)&lt;&gt;MONTH(A521),L522,MIN(P521,L522))</f>
        <v/>
      </c>
      <c r="Q522" s="29">
        <f>IF(MONTH(A522)&lt;&gt;MONTH(A521),M522,MIN(Q521,M522))</f>
        <v/>
      </c>
      <c r="R522" s="29">
        <f>IF(MONTH(A522)&lt;&gt;MONTH(A521),N522,MIN(R521,N522))</f>
        <v/>
      </c>
    </row>
    <row r="523">
      <c r="A523" s="27">
        <f>A522+1</f>
        <v/>
      </c>
      <c r="B523" s="28">
        <f>Inputs!$B$9*(IF(AND((A523-Inputs!$B$8)&gt;=0,(A523-Inputs!$B$8)&lt;=13),Inputs!$B$16/14,0)+IF(AND((A523-Inputs!$B$8)&gt;=14,(A523-Inputs!$B$8)&lt;=Inputs!$B$35-15),Inputs!$B$18/MAX(1,Inputs!$B$35-28),0)+IF(AND((A523-Inputs!$B$8)&gt;=Inputs!$B$35-14,(A523-Inputs!$B$8)&lt;=Inputs!$B$35-1,(A523-Inputs!$B$8)&gt;=14),Inputs!$B$17/14,0))</f>
        <v/>
      </c>
      <c r="C523" s="29">
        <f>B523*Inputs!$B$10</f>
        <v/>
      </c>
      <c r="D523" s="29">
        <f>SUMIFS(Outflows!$C$5:$C$64,Outflows!$A$5:$A$64,A523)</f>
        <v/>
      </c>
      <c r="E523" s="29">
        <f>IF(ROW()-4-Inputs!$B$24&gt;=1,INDEX($C$5:$C$764,ROW()-4-Inputs!$B$24),0)</f>
        <v/>
      </c>
      <c r="F523" s="29">
        <f>F522+C523</f>
        <v/>
      </c>
      <c r="G523" s="29">
        <f>IF(A523&gt;=Inputs!$B$32,$F$764,MIN(IF(Inputs!$B$28="",1E+15,Inputs!$B$28),(1-Inputs!$B$26)*IF(ROW()-4-Inputs!$B$27&gt;=1,INDEX($F$5:$F$764,ROW()-4-Inputs!$B$27),0)))</f>
        <v/>
      </c>
      <c r="H523" s="29">
        <f>G523-G522</f>
        <v/>
      </c>
      <c r="I523" s="29">
        <f>IF(A523=Inputs!$B$32,$F$764,0)</f>
        <v/>
      </c>
      <c r="J523" s="29">
        <f>CHOOSE(Inputs!$B$37,E523,H523,I523)</f>
        <v/>
      </c>
      <c r="K523" s="29">
        <f>K522+J523-D523</f>
        <v/>
      </c>
      <c r="L523" s="29">
        <f>L522+E523-D523</f>
        <v/>
      </c>
      <c r="M523" s="29">
        <f>M522+H523-D523</f>
        <v/>
      </c>
      <c r="N523" s="29">
        <f>N522+I523-D523</f>
        <v/>
      </c>
      <c r="O523" s="29">
        <f>IF(MONTH(A523)&lt;&gt;MONTH(A522),K523,MIN(O522,K523))</f>
        <v/>
      </c>
      <c r="P523" s="29">
        <f>IF(MONTH(A523)&lt;&gt;MONTH(A522),L523,MIN(P522,L523))</f>
        <v/>
      </c>
      <c r="Q523" s="29">
        <f>IF(MONTH(A523)&lt;&gt;MONTH(A522),M523,MIN(Q522,M523))</f>
        <v/>
      </c>
      <c r="R523" s="29">
        <f>IF(MONTH(A523)&lt;&gt;MONTH(A522),N523,MIN(R522,N523))</f>
        <v/>
      </c>
    </row>
    <row r="524">
      <c r="A524" s="27">
        <f>A523+1</f>
        <v/>
      </c>
      <c r="B524" s="28">
        <f>Inputs!$B$9*(IF(AND((A524-Inputs!$B$8)&gt;=0,(A524-Inputs!$B$8)&lt;=13),Inputs!$B$16/14,0)+IF(AND((A524-Inputs!$B$8)&gt;=14,(A524-Inputs!$B$8)&lt;=Inputs!$B$35-15),Inputs!$B$18/MAX(1,Inputs!$B$35-28),0)+IF(AND((A524-Inputs!$B$8)&gt;=Inputs!$B$35-14,(A524-Inputs!$B$8)&lt;=Inputs!$B$35-1,(A524-Inputs!$B$8)&gt;=14),Inputs!$B$17/14,0))</f>
        <v/>
      </c>
      <c r="C524" s="29">
        <f>B524*Inputs!$B$10</f>
        <v/>
      </c>
      <c r="D524" s="29">
        <f>SUMIFS(Outflows!$C$5:$C$64,Outflows!$A$5:$A$64,A524)</f>
        <v/>
      </c>
      <c r="E524" s="29">
        <f>IF(ROW()-4-Inputs!$B$24&gt;=1,INDEX($C$5:$C$764,ROW()-4-Inputs!$B$24),0)</f>
        <v/>
      </c>
      <c r="F524" s="29">
        <f>F523+C524</f>
        <v/>
      </c>
      <c r="G524" s="29">
        <f>IF(A524&gt;=Inputs!$B$32,$F$764,MIN(IF(Inputs!$B$28="",1E+15,Inputs!$B$28),(1-Inputs!$B$26)*IF(ROW()-4-Inputs!$B$27&gt;=1,INDEX($F$5:$F$764,ROW()-4-Inputs!$B$27),0)))</f>
        <v/>
      </c>
      <c r="H524" s="29">
        <f>G524-G523</f>
        <v/>
      </c>
      <c r="I524" s="29">
        <f>IF(A524=Inputs!$B$32,$F$764,0)</f>
        <v/>
      </c>
      <c r="J524" s="29">
        <f>CHOOSE(Inputs!$B$37,E524,H524,I524)</f>
        <v/>
      </c>
      <c r="K524" s="29">
        <f>K523+J524-D524</f>
        <v/>
      </c>
      <c r="L524" s="29">
        <f>L523+E524-D524</f>
        <v/>
      </c>
      <c r="M524" s="29">
        <f>M523+H524-D524</f>
        <v/>
      </c>
      <c r="N524" s="29">
        <f>N523+I524-D524</f>
        <v/>
      </c>
      <c r="O524" s="29">
        <f>IF(MONTH(A524)&lt;&gt;MONTH(A523),K524,MIN(O523,K524))</f>
        <v/>
      </c>
      <c r="P524" s="29">
        <f>IF(MONTH(A524)&lt;&gt;MONTH(A523),L524,MIN(P523,L524))</f>
        <v/>
      </c>
      <c r="Q524" s="29">
        <f>IF(MONTH(A524)&lt;&gt;MONTH(A523),M524,MIN(Q523,M524))</f>
        <v/>
      </c>
      <c r="R524" s="29">
        <f>IF(MONTH(A524)&lt;&gt;MONTH(A523),N524,MIN(R523,N524))</f>
        <v/>
      </c>
    </row>
    <row r="525">
      <c r="A525" s="27">
        <f>A524+1</f>
        <v/>
      </c>
      <c r="B525" s="28">
        <f>Inputs!$B$9*(IF(AND((A525-Inputs!$B$8)&gt;=0,(A525-Inputs!$B$8)&lt;=13),Inputs!$B$16/14,0)+IF(AND((A525-Inputs!$B$8)&gt;=14,(A525-Inputs!$B$8)&lt;=Inputs!$B$35-15),Inputs!$B$18/MAX(1,Inputs!$B$35-28),0)+IF(AND((A525-Inputs!$B$8)&gt;=Inputs!$B$35-14,(A525-Inputs!$B$8)&lt;=Inputs!$B$35-1,(A525-Inputs!$B$8)&gt;=14),Inputs!$B$17/14,0))</f>
        <v/>
      </c>
      <c r="C525" s="29">
        <f>B525*Inputs!$B$10</f>
        <v/>
      </c>
      <c r="D525" s="29">
        <f>SUMIFS(Outflows!$C$5:$C$64,Outflows!$A$5:$A$64,A525)</f>
        <v/>
      </c>
      <c r="E525" s="29">
        <f>IF(ROW()-4-Inputs!$B$24&gt;=1,INDEX($C$5:$C$764,ROW()-4-Inputs!$B$24),0)</f>
        <v/>
      </c>
      <c r="F525" s="29">
        <f>F524+C525</f>
        <v/>
      </c>
      <c r="G525" s="29">
        <f>IF(A525&gt;=Inputs!$B$32,$F$764,MIN(IF(Inputs!$B$28="",1E+15,Inputs!$B$28),(1-Inputs!$B$26)*IF(ROW()-4-Inputs!$B$27&gt;=1,INDEX($F$5:$F$764,ROW()-4-Inputs!$B$27),0)))</f>
        <v/>
      </c>
      <c r="H525" s="29">
        <f>G525-G524</f>
        <v/>
      </c>
      <c r="I525" s="29">
        <f>IF(A525=Inputs!$B$32,$F$764,0)</f>
        <v/>
      </c>
      <c r="J525" s="29">
        <f>CHOOSE(Inputs!$B$37,E525,H525,I525)</f>
        <v/>
      </c>
      <c r="K525" s="29">
        <f>K524+J525-D525</f>
        <v/>
      </c>
      <c r="L525" s="29">
        <f>L524+E525-D525</f>
        <v/>
      </c>
      <c r="M525" s="29">
        <f>M524+H525-D525</f>
        <v/>
      </c>
      <c r="N525" s="29">
        <f>N524+I525-D525</f>
        <v/>
      </c>
      <c r="O525" s="29">
        <f>IF(MONTH(A525)&lt;&gt;MONTH(A524),K525,MIN(O524,K525))</f>
        <v/>
      </c>
      <c r="P525" s="29">
        <f>IF(MONTH(A525)&lt;&gt;MONTH(A524),L525,MIN(P524,L525))</f>
        <v/>
      </c>
      <c r="Q525" s="29">
        <f>IF(MONTH(A525)&lt;&gt;MONTH(A524),M525,MIN(Q524,M525))</f>
        <v/>
      </c>
      <c r="R525" s="29">
        <f>IF(MONTH(A525)&lt;&gt;MONTH(A524),N525,MIN(R524,N525))</f>
        <v/>
      </c>
    </row>
    <row r="526">
      <c r="A526" s="27">
        <f>A525+1</f>
        <v/>
      </c>
      <c r="B526" s="28">
        <f>Inputs!$B$9*(IF(AND((A526-Inputs!$B$8)&gt;=0,(A526-Inputs!$B$8)&lt;=13),Inputs!$B$16/14,0)+IF(AND((A526-Inputs!$B$8)&gt;=14,(A526-Inputs!$B$8)&lt;=Inputs!$B$35-15),Inputs!$B$18/MAX(1,Inputs!$B$35-28),0)+IF(AND((A526-Inputs!$B$8)&gt;=Inputs!$B$35-14,(A526-Inputs!$B$8)&lt;=Inputs!$B$35-1,(A526-Inputs!$B$8)&gt;=14),Inputs!$B$17/14,0))</f>
        <v/>
      </c>
      <c r="C526" s="29">
        <f>B526*Inputs!$B$10</f>
        <v/>
      </c>
      <c r="D526" s="29">
        <f>SUMIFS(Outflows!$C$5:$C$64,Outflows!$A$5:$A$64,A526)</f>
        <v/>
      </c>
      <c r="E526" s="29">
        <f>IF(ROW()-4-Inputs!$B$24&gt;=1,INDEX($C$5:$C$764,ROW()-4-Inputs!$B$24),0)</f>
        <v/>
      </c>
      <c r="F526" s="29">
        <f>F525+C526</f>
        <v/>
      </c>
      <c r="G526" s="29">
        <f>IF(A526&gt;=Inputs!$B$32,$F$764,MIN(IF(Inputs!$B$28="",1E+15,Inputs!$B$28),(1-Inputs!$B$26)*IF(ROW()-4-Inputs!$B$27&gt;=1,INDEX($F$5:$F$764,ROW()-4-Inputs!$B$27),0)))</f>
        <v/>
      </c>
      <c r="H526" s="29">
        <f>G526-G525</f>
        <v/>
      </c>
      <c r="I526" s="29">
        <f>IF(A526=Inputs!$B$32,$F$764,0)</f>
        <v/>
      </c>
      <c r="J526" s="29">
        <f>CHOOSE(Inputs!$B$37,E526,H526,I526)</f>
        <v/>
      </c>
      <c r="K526" s="29">
        <f>K525+J526-D526</f>
        <v/>
      </c>
      <c r="L526" s="29">
        <f>L525+E526-D526</f>
        <v/>
      </c>
      <c r="M526" s="29">
        <f>M525+H526-D526</f>
        <v/>
      </c>
      <c r="N526" s="29">
        <f>N525+I526-D526</f>
        <v/>
      </c>
      <c r="O526" s="29">
        <f>IF(MONTH(A526)&lt;&gt;MONTH(A525),K526,MIN(O525,K526))</f>
        <v/>
      </c>
      <c r="P526" s="29">
        <f>IF(MONTH(A526)&lt;&gt;MONTH(A525),L526,MIN(P525,L526))</f>
        <v/>
      </c>
      <c r="Q526" s="29">
        <f>IF(MONTH(A526)&lt;&gt;MONTH(A525),M526,MIN(Q525,M526))</f>
        <v/>
      </c>
      <c r="R526" s="29">
        <f>IF(MONTH(A526)&lt;&gt;MONTH(A525),N526,MIN(R525,N526))</f>
        <v/>
      </c>
    </row>
    <row r="527">
      <c r="A527" s="27">
        <f>A526+1</f>
        <v/>
      </c>
      <c r="B527" s="28">
        <f>Inputs!$B$9*(IF(AND((A527-Inputs!$B$8)&gt;=0,(A527-Inputs!$B$8)&lt;=13),Inputs!$B$16/14,0)+IF(AND((A527-Inputs!$B$8)&gt;=14,(A527-Inputs!$B$8)&lt;=Inputs!$B$35-15),Inputs!$B$18/MAX(1,Inputs!$B$35-28),0)+IF(AND((A527-Inputs!$B$8)&gt;=Inputs!$B$35-14,(A527-Inputs!$B$8)&lt;=Inputs!$B$35-1,(A527-Inputs!$B$8)&gt;=14),Inputs!$B$17/14,0))</f>
        <v/>
      </c>
      <c r="C527" s="29">
        <f>B527*Inputs!$B$10</f>
        <v/>
      </c>
      <c r="D527" s="29">
        <f>SUMIFS(Outflows!$C$5:$C$64,Outflows!$A$5:$A$64,A527)</f>
        <v/>
      </c>
      <c r="E527" s="29">
        <f>IF(ROW()-4-Inputs!$B$24&gt;=1,INDEX($C$5:$C$764,ROW()-4-Inputs!$B$24),0)</f>
        <v/>
      </c>
      <c r="F527" s="29">
        <f>F526+C527</f>
        <v/>
      </c>
      <c r="G527" s="29">
        <f>IF(A527&gt;=Inputs!$B$32,$F$764,MIN(IF(Inputs!$B$28="",1E+15,Inputs!$B$28),(1-Inputs!$B$26)*IF(ROW()-4-Inputs!$B$27&gt;=1,INDEX($F$5:$F$764,ROW()-4-Inputs!$B$27),0)))</f>
        <v/>
      </c>
      <c r="H527" s="29">
        <f>G527-G526</f>
        <v/>
      </c>
      <c r="I527" s="29">
        <f>IF(A527=Inputs!$B$32,$F$764,0)</f>
        <v/>
      </c>
      <c r="J527" s="29">
        <f>CHOOSE(Inputs!$B$37,E527,H527,I527)</f>
        <v/>
      </c>
      <c r="K527" s="29">
        <f>K526+J527-D527</f>
        <v/>
      </c>
      <c r="L527" s="29">
        <f>L526+E527-D527</f>
        <v/>
      </c>
      <c r="M527" s="29">
        <f>M526+H527-D527</f>
        <v/>
      </c>
      <c r="N527" s="29">
        <f>N526+I527-D527</f>
        <v/>
      </c>
      <c r="O527" s="29">
        <f>IF(MONTH(A527)&lt;&gt;MONTH(A526),K527,MIN(O526,K527))</f>
        <v/>
      </c>
      <c r="P527" s="29">
        <f>IF(MONTH(A527)&lt;&gt;MONTH(A526),L527,MIN(P526,L527))</f>
        <v/>
      </c>
      <c r="Q527" s="29">
        <f>IF(MONTH(A527)&lt;&gt;MONTH(A526),M527,MIN(Q526,M527))</f>
        <v/>
      </c>
      <c r="R527" s="29">
        <f>IF(MONTH(A527)&lt;&gt;MONTH(A526),N527,MIN(R526,N527))</f>
        <v/>
      </c>
    </row>
    <row r="528">
      <c r="A528" s="27">
        <f>A527+1</f>
        <v/>
      </c>
      <c r="B528" s="28">
        <f>Inputs!$B$9*(IF(AND((A528-Inputs!$B$8)&gt;=0,(A528-Inputs!$B$8)&lt;=13),Inputs!$B$16/14,0)+IF(AND((A528-Inputs!$B$8)&gt;=14,(A528-Inputs!$B$8)&lt;=Inputs!$B$35-15),Inputs!$B$18/MAX(1,Inputs!$B$35-28),0)+IF(AND((A528-Inputs!$B$8)&gt;=Inputs!$B$35-14,(A528-Inputs!$B$8)&lt;=Inputs!$B$35-1,(A528-Inputs!$B$8)&gt;=14),Inputs!$B$17/14,0))</f>
        <v/>
      </c>
      <c r="C528" s="29">
        <f>B528*Inputs!$B$10</f>
        <v/>
      </c>
      <c r="D528" s="29">
        <f>SUMIFS(Outflows!$C$5:$C$64,Outflows!$A$5:$A$64,A528)</f>
        <v/>
      </c>
      <c r="E528" s="29">
        <f>IF(ROW()-4-Inputs!$B$24&gt;=1,INDEX($C$5:$C$764,ROW()-4-Inputs!$B$24),0)</f>
        <v/>
      </c>
      <c r="F528" s="29">
        <f>F527+C528</f>
        <v/>
      </c>
      <c r="G528" s="29">
        <f>IF(A528&gt;=Inputs!$B$32,$F$764,MIN(IF(Inputs!$B$28="",1E+15,Inputs!$B$28),(1-Inputs!$B$26)*IF(ROW()-4-Inputs!$B$27&gt;=1,INDEX($F$5:$F$764,ROW()-4-Inputs!$B$27),0)))</f>
        <v/>
      </c>
      <c r="H528" s="29">
        <f>G528-G527</f>
        <v/>
      </c>
      <c r="I528" s="29">
        <f>IF(A528=Inputs!$B$32,$F$764,0)</f>
        <v/>
      </c>
      <c r="J528" s="29">
        <f>CHOOSE(Inputs!$B$37,E528,H528,I528)</f>
        <v/>
      </c>
      <c r="K528" s="29">
        <f>K527+J528-D528</f>
        <v/>
      </c>
      <c r="L528" s="29">
        <f>L527+E528-D528</f>
        <v/>
      </c>
      <c r="M528" s="29">
        <f>M527+H528-D528</f>
        <v/>
      </c>
      <c r="N528" s="29">
        <f>N527+I528-D528</f>
        <v/>
      </c>
      <c r="O528" s="29">
        <f>IF(MONTH(A528)&lt;&gt;MONTH(A527),K528,MIN(O527,K528))</f>
        <v/>
      </c>
      <c r="P528" s="29">
        <f>IF(MONTH(A528)&lt;&gt;MONTH(A527),L528,MIN(P527,L528))</f>
        <v/>
      </c>
      <c r="Q528" s="29">
        <f>IF(MONTH(A528)&lt;&gt;MONTH(A527),M528,MIN(Q527,M528))</f>
        <v/>
      </c>
      <c r="R528" s="29">
        <f>IF(MONTH(A528)&lt;&gt;MONTH(A527),N528,MIN(R527,N528))</f>
        <v/>
      </c>
    </row>
    <row r="529">
      <c r="A529" s="27">
        <f>A528+1</f>
        <v/>
      </c>
      <c r="B529" s="28">
        <f>Inputs!$B$9*(IF(AND((A529-Inputs!$B$8)&gt;=0,(A529-Inputs!$B$8)&lt;=13),Inputs!$B$16/14,0)+IF(AND((A529-Inputs!$B$8)&gt;=14,(A529-Inputs!$B$8)&lt;=Inputs!$B$35-15),Inputs!$B$18/MAX(1,Inputs!$B$35-28),0)+IF(AND((A529-Inputs!$B$8)&gt;=Inputs!$B$35-14,(A529-Inputs!$B$8)&lt;=Inputs!$B$35-1,(A529-Inputs!$B$8)&gt;=14),Inputs!$B$17/14,0))</f>
        <v/>
      </c>
      <c r="C529" s="29">
        <f>B529*Inputs!$B$10</f>
        <v/>
      </c>
      <c r="D529" s="29">
        <f>SUMIFS(Outflows!$C$5:$C$64,Outflows!$A$5:$A$64,A529)</f>
        <v/>
      </c>
      <c r="E529" s="29">
        <f>IF(ROW()-4-Inputs!$B$24&gt;=1,INDEX($C$5:$C$764,ROW()-4-Inputs!$B$24),0)</f>
        <v/>
      </c>
      <c r="F529" s="29">
        <f>F528+C529</f>
        <v/>
      </c>
      <c r="G529" s="29">
        <f>IF(A529&gt;=Inputs!$B$32,$F$764,MIN(IF(Inputs!$B$28="",1E+15,Inputs!$B$28),(1-Inputs!$B$26)*IF(ROW()-4-Inputs!$B$27&gt;=1,INDEX($F$5:$F$764,ROW()-4-Inputs!$B$27),0)))</f>
        <v/>
      </c>
      <c r="H529" s="29">
        <f>G529-G528</f>
        <v/>
      </c>
      <c r="I529" s="29">
        <f>IF(A529=Inputs!$B$32,$F$764,0)</f>
        <v/>
      </c>
      <c r="J529" s="29">
        <f>CHOOSE(Inputs!$B$37,E529,H529,I529)</f>
        <v/>
      </c>
      <c r="K529" s="29">
        <f>K528+J529-D529</f>
        <v/>
      </c>
      <c r="L529" s="29">
        <f>L528+E529-D529</f>
        <v/>
      </c>
      <c r="M529" s="29">
        <f>M528+H529-D529</f>
        <v/>
      </c>
      <c r="N529" s="29">
        <f>N528+I529-D529</f>
        <v/>
      </c>
      <c r="O529" s="29">
        <f>IF(MONTH(A529)&lt;&gt;MONTH(A528),K529,MIN(O528,K529))</f>
        <v/>
      </c>
      <c r="P529" s="29">
        <f>IF(MONTH(A529)&lt;&gt;MONTH(A528),L529,MIN(P528,L529))</f>
        <v/>
      </c>
      <c r="Q529" s="29">
        <f>IF(MONTH(A529)&lt;&gt;MONTH(A528),M529,MIN(Q528,M529))</f>
        <v/>
      </c>
      <c r="R529" s="29">
        <f>IF(MONTH(A529)&lt;&gt;MONTH(A528),N529,MIN(R528,N529))</f>
        <v/>
      </c>
    </row>
    <row r="530">
      <c r="A530" s="27">
        <f>A529+1</f>
        <v/>
      </c>
      <c r="B530" s="28">
        <f>Inputs!$B$9*(IF(AND((A530-Inputs!$B$8)&gt;=0,(A530-Inputs!$B$8)&lt;=13),Inputs!$B$16/14,0)+IF(AND((A530-Inputs!$B$8)&gt;=14,(A530-Inputs!$B$8)&lt;=Inputs!$B$35-15),Inputs!$B$18/MAX(1,Inputs!$B$35-28),0)+IF(AND((A530-Inputs!$B$8)&gt;=Inputs!$B$35-14,(A530-Inputs!$B$8)&lt;=Inputs!$B$35-1,(A530-Inputs!$B$8)&gt;=14),Inputs!$B$17/14,0))</f>
        <v/>
      </c>
      <c r="C530" s="29">
        <f>B530*Inputs!$B$10</f>
        <v/>
      </c>
      <c r="D530" s="29">
        <f>SUMIFS(Outflows!$C$5:$C$64,Outflows!$A$5:$A$64,A530)</f>
        <v/>
      </c>
      <c r="E530" s="29">
        <f>IF(ROW()-4-Inputs!$B$24&gt;=1,INDEX($C$5:$C$764,ROW()-4-Inputs!$B$24),0)</f>
        <v/>
      </c>
      <c r="F530" s="29">
        <f>F529+C530</f>
        <v/>
      </c>
      <c r="G530" s="29">
        <f>IF(A530&gt;=Inputs!$B$32,$F$764,MIN(IF(Inputs!$B$28="",1E+15,Inputs!$B$28),(1-Inputs!$B$26)*IF(ROW()-4-Inputs!$B$27&gt;=1,INDEX($F$5:$F$764,ROW()-4-Inputs!$B$27),0)))</f>
        <v/>
      </c>
      <c r="H530" s="29">
        <f>G530-G529</f>
        <v/>
      </c>
      <c r="I530" s="29">
        <f>IF(A530=Inputs!$B$32,$F$764,0)</f>
        <v/>
      </c>
      <c r="J530" s="29">
        <f>CHOOSE(Inputs!$B$37,E530,H530,I530)</f>
        <v/>
      </c>
      <c r="K530" s="29">
        <f>K529+J530-D530</f>
        <v/>
      </c>
      <c r="L530" s="29">
        <f>L529+E530-D530</f>
        <v/>
      </c>
      <c r="M530" s="29">
        <f>M529+H530-D530</f>
        <v/>
      </c>
      <c r="N530" s="29">
        <f>N529+I530-D530</f>
        <v/>
      </c>
      <c r="O530" s="29">
        <f>IF(MONTH(A530)&lt;&gt;MONTH(A529),K530,MIN(O529,K530))</f>
        <v/>
      </c>
      <c r="P530" s="29">
        <f>IF(MONTH(A530)&lt;&gt;MONTH(A529),L530,MIN(P529,L530))</f>
        <v/>
      </c>
      <c r="Q530" s="29">
        <f>IF(MONTH(A530)&lt;&gt;MONTH(A529),M530,MIN(Q529,M530))</f>
        <v/>
      </c>
      <c r="R530" s="29">
        <f>IF(MONTH(A530)&lt;&gt;MONTH(A529),N530,MIN(R529,N530))</f>
        <v/>
      </c>
    </row>
    <row r="531">
      <c r="A531" s="27">
        <f>A530+1</f>
        <v/>
      </c>
      <c r="B531" s="28">
        <f>Inputs!$B$9*(IF(AND((A531-Inputs!$B$8)&gt;=0,(A531-Inputs!$B$8)&lt;=13),Inputs!$B$16/14,0)+IF(AND((A531-Inputs!$B$8)&gt;=14,(A531-Inputs!$B$8)&lt;=Inputs!$B$35-15),Inputs!$B$18/MAX(1,Inputs!$B$35-28),0)+IF(AND((A531-Inputs!$B$8)&gt;=Inputs!$B$35-14,(A531-Inputs!$B$8)&lt;=Inputs!$B$35-1,(A531-Inputs!$B$8)&gt;=14),Inputs!$B$17/14,0))</f>
        <v/>
      </c>
      <c r="C531" s="29">
        <f>B531*Inputs!$B$10</f>
        <v/>
      </c>
      <c r="D531" s="29">
        <f>SUMIFS(Outflows!$C$5:$C$64,Outflows!$A$5:$A$64,A531)</f>
        <v/>
      </c>
      <c r="E531" s="29">
        <f>IF(ROW()-4-Inputs!$B$24&gt;=1,INDEX($C$5:$C$764,ROW()-4-Inputs!$B$24),0)</f>
        <v/>
      </c>
      <c r="F531" s="29">
        <f>F530+C531</f>
        <v/>
      </c>
      <c r="G531" s="29">
        <f>IF(A531&gt;=Inputs!$B$32,$F$764,MIN(IF(Inputs!$B$28="",1E+15,Inputs!$B$28),(1-Inputs!$B$26)*IF(ROW()-4-Inputs!$B$27&gt;=1,INDEX($F$5:$F$764,ROW()-4-Inputs!$B$27),0)))</f>
        <v/>
      </c>
      <c r="H531" s="29">
        <f>G531-G530</f>
        <v/>
      </c>
      <c r="I531" s="29">
        <f>IF(A531=Inputs!$B$32,$F$764,0)</f>
        <v/>
      </c>
      <c r="J531" s="29">
        <f>CHOOSE(Inputs!$B$37,E531,H531,I531)</f>
        <v/>
      </c>
      <c r="K531" s="29">
        <f>K530+J531-D531</f>
        <v/>
      </c>
      <c r="L531" s="29">
        <f>L530+E531-D531</f>
        <v/>
      </c>
      <c r="M531" s="29">
        <f>M530+H531-D531</f>
        <v/>
      </c>
      <c r="N531" s="29">
        <f>N530+I531-D531</f>
        <v/>
      </c>
      <c r="O531" s="29">
        <f>IF(MONTH(A531)&lt;&gt;MONTH(A530),K531,MIN(O530,K531))</f>
        <v/>
      </c>
      <c r="P531" s="29">
        <f>IF(MONTH(A531)&lt;&gt;MONTH(A530),L531,MIN(P530,L531))</f>
        <v/>
      </c>
      <c r="Q531" s="29">
        <f>IF(MONTH(A531)&lt;&gt;MONTH(A530),M531,MIN(Q530,M531))</f>
        <v/>
      </c>
      <c r="R531" s="29">
        <f>IF(MONTH(A531)&lt;&gt;MONTH(A530),N531,MIN(R530,N531))</f>
        <v/>
      </c>
    </row>
    <row r="532">
      <c r="A532" s="27">
        <f>A531+1</f>
        <v/>
      </c>
      <c r="B532" s="28">
        <f>Inputs!$B$9*(IF(AND((A532-Inputs!$B$8)&gt;=0,(A532-Inputs!$B$8)&lt;=13),Inputs!$B$16/14,0)+IF(AND((A532-Inputs!$B$8)&gt;=14,(A532-Inputs!$B$8)&lt;=Inputs!$B$35-15),Inputs!$B$18/MAX(1,Inputs!$B$35-28),0)+IF(AND((A532-Inputs!$B$8)&gt;=Inputs!$B$35-14,(A532-Inputs!$B$8)&lt;=Inputs!$B$35-1,(A532-Inputs!$B$8)&gt;=14),Inputs!$B$17/14,0))</f>
        <v/>
      </c>
      <c r="C532" s="29">
        <f>B532*Inputs!$B$10</f>
        <v/>
      </c>
      <c r="D532" s="29">
        <f>SUMIFS(Outflows!$C$5:$C$64,Outflows!$A$5:$A$64,A532)</f>
        <v/>
      </c>
      <c r="E532" s="29">
        <f>IF(ROW()-4-Inputs!$B$24&gt;=1,INDEX($C$5:$C$764,ROW()-4-Inputs!$B$24),0)</f>
        <v/>
      </c>
      <c r="F532" s="29">
        <f>F531+C532</f>
        <v/>
      </c>
      <c r="G532" s="29">
        <f>IF(A532&gt;=Inputs!$B$32,$F$764,MIN(IF(Inputs!$B$28="",1E+15,Inputs!$B$28),(1-Inputs!$B$26)*IF(ROW()-4-Inputs!$B$27&gt;=1,INDEX($F$5:$F$764,ROW()-4-Inputs!$B$27),0)))</f>
        <v/>
      </c>
      <c r="H532" s="29">
        <f>G532-G531</f>
        <v/>
      </c>
      <c r="I532" s="29">
        <f>IF(A532=Inputs!$B$32,$F$764,0)</f>
        <v/>
      </c>
      <c r="J532" s="29">
        <f>CHOOSE(Inputs!$B$37,E532,H532,I532)</f>
        <v/>
      </c>
      <c r="K532" s="29">
        <f>K531+J532-D532</f>
        <v/>
      </c>
      <c r="L532" s="29">
        <f>L531+E532-D532</f>
        <v/>
      </c>
      <c r="M532" s="29">
        <f>M531+H532-D532</f>
        <v/>
      </c>
      <c r="N532" s="29">
        <f>N531+I532-D532</f>
        <v/>
      </c>
      <c r="O532" s="29">
        <f>IF(MONTH(A532)&lt;&gt;MONTH(A531),K532,MIN(O531,K532))</f>
        <v/>
      </c>
      <c r="P532" s="29">
        <f>IF(MONTH(A532)&lt;&gt;MONTH(A531),L532,MIN(P531,L532))</f>
        <v/>
      </c>
      <c r="Q532" s="29">
        <f>IF(MONTH(A532)&lt;&gt;MONTH(A531),M532,MIN(Q531,M532))</f>
        <v/>
      </c>
      <c r="R532" s="29">
        <f>IF(MONTH(A532)&lt;&gt;MONTH(A531),N532,MIN(R531,N532))</f>
        <v/>
      </c>
    </row>
    <row r="533">
      <c r="A533" s="27">
        <f>A532+1</f>
        <v/>
      </c>
      <c r="B533" s="28">
        <f>Inputs!$B$9*(IF(AND((A533-Inputs!$B$8)&gt;=0,(A533-Inputs!$B$8)&lt;=13),Inputs!$B$16/14,0)+IF(AND((A533-Inputs!$B$8)&gt;=14,(A533-Inputs!$B$8)&lt;=Inputs!$B$35-15),Inputs!$B$18/MAX(1,Inputs!$B$35-28),0)+IF(AND((A533-Inputs!$B$8)&gt;=Inputs!$B$35-14,(A533-Inputs!$B$8)&lt;=Inputs!$B$35-1,(A533-Inputs!$B$8)&gt;=14),Inputs!$B$17/14,0))</f>
        <v/>
      </c>
      <c r="C533" s="29">
        <f>B533*Inputs!$B$10</f>
        <v/>
      </c>
      <c r="D533" s="29">
        <f>SUMIFS(Outflows!$C$5:$C$64,Outflows!$A$5:$A$64,A533)</f>
        <v/>
      </c>
      <c r="E533" s="29">
        <f>IF(ROW()-4-Inputs!$B$24&gt;=1,INDEX($C$5:$C$764,ROW()-4-Inputs!$B$24),0)</f>
        <v/>
      </c>
      <c r="F533" s="29">
        <f>F532+C533</f>
        <v/>
      </c>
      <c r="G533" s="29">
        <f>IF(A533&gt;=Inputs!$B$32,$F$764,MIN(IF(Inputs!$B$28="",1E+15,Inputs!$B$28),(1-Inputs!$B$26)*IF(ROW()-4-Inputs!$B$27&gt;=1,INDEX($F$5:$F$764,ROW()-4-Inputs!$B$27),0)))</f>
        <v/>
      </c>
      <c r="H533" s="29">
        <f>G533-G532</f>
        <v/>
      </c>
      <c r="I533" s="29">
        <f>IF(A533=Inputs!$B$32,$F$764,0)</f>
        <v/>
      </c>
      <c r="J533" s="29">
        <f>CHOOSE(Inputs!$B$37,E533,H533,I533)</f>
        <v/>
      </c>
      <c r="K533" s="29">
        <f>K532+J533-D533</f>
        <v/>
      </c>
      <c r="L533" s="29">
        <f>L532+E533-D533</f>
        <v/>
      </c>
      <c r="M533" s="29">
        <f>M532+H533-D533</f>
        <v/>
      </c>
      <c r="N533" s="29">
        <f>N532+I533-D533</f>
        <v/>
      </c>
      <c r="O533" s="29">
        <f>IF(MONTH(A533)&lt;&gt;MONTH(A532),K533,MIN(O532,K533))</f>
        <v/>
      </c>
      <c r="P533" s="29">
        <f>IF(MONTH(A533)&lt;&gt;MONTH(A532),L533,MIN(P532,L533))</f>
        <v/>
      </c>
      <c r="Q533" s="29">
        <f>IF(MONTH(A533)&lt;&gt;MONTH(A532),M533,MIN(Q532,M533))</f>
        <v/>
      </c>
      <c r="R533" s="29">
        <f>IF(MONTH(A533)&lt;&gt;MONTH(A532),N533,MIN(R532,N533))</f>
        <v/>
      </c>
    </row>
    <row r="534">
      <c r="A534" s="27">
        <f>A533+1</f>
        <v/>
      </c>
      <c r="B534" s="28">
        <f>Inputs!$B$9*(IF(AND((A534-Inputs!$B$8)&gt;=0,(A534-Inputs!$B$8)&lt;=13),Inputs!$B$16/14,0)+IF(AND((A534-Inputs!$B$8)&gt;=14,(A534-Inputs!$B$8)&lt;=Inputs!$B$35-15),Inputs!$B$18/MAX(1,Inputs!$B$35-28),0)+IF(AND((A534-Inputs!$B$8)&gt;=Inputs!$B$35-14,(A534-Inputs!$B$8)&lt;=Inputs!$B$35-1,(A534-Inputs!$B$8)&gt;=14),Inputs!$B$17/14,0))</f>
        <v/>
      </c>
      <c r="C534" s="29">
        <f>B534*Inputs!$B$10</f>
        <v/>
      </c>
      <c r="D534" s="29">
        <f>SUMIFS(Outflows!$C$5:$C$64,Outflows!$A$5:$A$64,A534)</f>
        <v/>
      </c>
      <c r="E534" s="29">
        <f>IF(ROW()-4-Inputs!$B$24&gt;=1,INDEX($C$5:$C$764,ROW()-4-Inputs!$B$24),0)</f>
        <v/>
      </c>
      <c r="F534" s="29">
        <f>F533+C534</f>
        <v/>
      </c>
      <c r="G534" s="29">
        <f>IF(A534&gt;=Inputs!$B$32,$F$764,MIN(IF(Inputs!$B$28="",1E+15,Inputs!$B$28),(1-Inputs!$B$26)*IF(ROW()-4-Inputs!$B$27&gt;=1,INDEX($F$5:$F$764,ROW()-4-Inputs!$B$27),0)))</f>
        <v/>
      </c>
      <c r="H534" s="29">
        <f>G534-G533</f>
        <v/>
      </c>
      <c r="I534" s="29">
        <f>IF(A534=Inputs!$B$32,$F$764,0)</f>
        <v/>
      </c>
      <c r="J534" s="29">
        <f>CHOOSE(Inputs!$B$37,E534,H534,I534)</f>
        <v/>
      </c>
      <c r="K534" s="29">
        <f>K533+J534-D534</f>
        <v/>
      </c>
      <c r="L534" s="29">
        <f>L533+E534-D534</f>
        <v/>
      </c>
      <c r="M534" s="29">
        <f>M533+H534-D534</f>
        <v/>
      </c>
      <c r="N534" s="29">
        <f>N533+I534-D534</f>
        <v/>
      </c>
      <c r="O534" s="29">
        <f>IF(MONTH(A534)&lt;&gt;MONTH(A533),K534,MIN(O533,K534))</f>
        <v/>
      </c>
      <c r="P534" s="29">
        <f>IF(MONTH(A534)&lt;&gt;MONTH(A533),L534,MIN(P533,L534))</f>
        <v/>
      </c>
      <c r="Q534" s="29">
        <f>IF(MONTH(A534)&lt;&gt;MONTH(A533),M534,MIN(Q533,M534))</f>
        <v/>
      </c>
      <c r="R534" s="29">
        <f>IF(MONTH(A534)&lt;&gt;MONTH(A533),N534,MIN(R533,N534))</f>
        <v/>
      </c>
    </row>
    <row r="535">
      <c r="A535" s="27">
        <f>A534+1</f>
        <v/>
      </c>
      <c r="B535" s="28">
        <f>Inputs!$B$9*(IF(AND((A535-Inputs!$B$8)&gt;=0,(A535-Inputs!$B$8)&lt;=13),Inputs!$B$16/14,0)+IF(AND((A535-Inputs!$B$8)&gt;=14,(A535-Inputs!$B$8)&lt;=Inputs!$B$35-15),Inputs!$B$18/MAX(1,Inputs!$B$35-28),0)+IF(AND((A535-Inputs!$B$8)&gt;=Inputs!$B$35-14,(A535-Inputs!$B$8)&lt;=Inputs!$B$35-1,(A535-Inputs!$B$8)&gt;=14),Inputs!$B$17/14,0))</f>
        <v/>
      </c>
      <c r="C535" s="29">
        <f>B535*Inputs!$B$10</f>
        <v/>
      </c>
      <c r="D535" s="29">
        <f>SUMIFS(Outflows!$C$5:$C$64,Outflows!$A$5:$A$64,A535)</f>
        <v/>
      </c>
      <c r="E535" s="29">
        <f>IF(ROW()-4-Inputs!$B$24&gt;=1,INDEX($C$5:$C$764,ROW()-4-Inputs!$B$24),0)</f>
        <v/>
      </c>
      <c r="F535" s="29">
        <f>F534+C535</f>
        <v/>
      </c>
      <c r="G535" s="29">
        <f>IF(A535&gt;=Inputs!$B$32,$F$764,MIN(IF(Inputs!$B$28="",1E+15,Inputs!$B$28),(1-Inputs!$B$26)*IF(ROW()-4-Inputs!$B$27&gt;=1,INDEX($F$5:$F$764,ROW()-4-Inputs!$B$27),0)))</f>
        <v/>
      </c>
      <c r="H535" s="29">
        <f>G535-G534</f>
        <v/>
      </c>
      <c r="I535" s="29">
        <f>IF(A535=Inputs!$B$32,$F$764,0)</f>
        <v/>
      </c>
      <c r="J535" s="29">
        <f>CHOOSE(Inputs!$B$37,E535,H535,I535)</f>
        <v/>
      </c>
      <c r="K535" s="29">
        <f>K534+J535-D535</f>
        <v/>
      </c>
      <c r="L535" s="29">
        <f>L534+E535-D535</f>
        <v/>
      </c>
      <c r="M535" s="29">
        <f>M534+H535-D535</f>
        <v/>
      </c>
      <c r="N535" s="29">
        <f>N534+I535-D535</f>
        <v/>
      </c>
      <c r="O535" s="29">
        <f>IF(MONTH(A535)&lt;&gt;MONTH(A534),K535,MIN(O534,K535))</f>
        <v/>
      </c>
      <c r="P535" s="29">
        <f>IF(MONTH(A535)&lt;&gt;MONTH(A534),L535,MIN(P534,L535))</f>
        <v/>
      </c>
      <c r="Q535" s="29">
        <f>IF(MONTH(A535)&lt;&gt;MONTH(A534),M535,MIN(Q534,M535))</f>
        <v/>
      </c>
      <c r="R535" s="29">
        <f>IF(MONTH(A535)&lt;&gt;MONTH(A534),N535,MIN(R534,N535))</f>
        <v/>
      </c>
    </row>
    <row r="536">
      <c r="A536" s="27">
        <f>A535+1</f>
        <v/>
      </c>
      <c r="B536" s="28">
        <f>Inputs!$B$9*(IF(AND((A536-Inputs!$B$8)&gt;=0,(A536-Inputs!$B$8)&lt;=13),Inputs!$B$16/14,0)+IF(AND((A536-Inputs!$B$8)&gt;=14,(A536-Inputs!$B$8)&lt;=Inputs!$B$35-15),Inputs!$B$18/MAX(1,Inputs!$B$35-28),0)+IF(AND((A536-Inputs!$B$8)&gt;=Inputs!$B$35-14,(A536-Inputs!$B$8)&lt;=Inputs!$B$35-1,(A536-Inputs!$B$8)&gt;=14),Inputs!$B$17/14,0))</f>
        <v/>
      </c>
      <c r="C536" s="29">
        <f>B536*Inputs!$B$10</f>
        <v/>
      </c>
      <c r="D536" s="29">
        <f>SUMIFS(Outflows!$C$5:$C$64,Outflows!$A$5:$A$64,A536)</f>
        <v/>
      </c>
      <c r="E536" s="29">
        <f>IF(ROW()-4-Inputs!$B$24&gt;=1,INDEX($C$5:$C$764,ROW()-4-Inputs!$B$24),0)</f>
        <v/>
      </c>
      <c r="F536" s="29">
        <f>F535+C536</f>
        <v/>
      </c>
      <c r="G536" s="29">
        <f>IF(A536&gt;=Inputs!$B$32,$F$764,MIN(IF(Inputs!$B$28="",1E+15,Inputs!$B$28),(1-Inputs!$B$26)*IF(ROW()-4-Inputs!$B$27&gt;=1,INDEX($F$5:$F$764,ROW()-4-Inputs!$B$27),0)))</f>
        <v/>
      </c>
      <c r="H536" s="29">
        <f>G536-G535</f>
        <v/>
      </c>
      <c r="I536" s="29">
        <f>IF(A536=Inputs!$B$32,$F$764,0)</f>
        <v/>
      </c>
      <c r="J536" s="29">
        <f>CHOOSE(Inputs!$B$37,E536,H536,I536)</f>
        <v/>
      </c>
      <c r="K536" s="29">
        <f>K535+J536-D536</f>
        <v/>
      </c>
      <c r="L536" s="29">
        <f>L535+E536-D536</f>
        <v/>
      </c>
      <c r="M536" s="29">
        <f>M535+H536-D536</f>
        <v/>
      </c>
      <c r="N536" s="29">
        <f>N535+I536-D536</f>
        <v/>
      </c>
      <c r="O536" s="29">
        <f>IF(MONTH(A536)&lt;&gt;MONTH(A535),K536,MIN(O535,K536))</f>
        <v/>
      </c>
      <c r="P536" s="29">
        <f>IF(MONTH(A536)&lt;&gt;MONTH(A535),L536,MIN(P535,L536))</f>
        <v/>
      </c>
      <c r="Q536" s="29">
        <f>IF(MONTH(A536)&lt;&gt;MONTH(A535),M536,MIN(Q535,M536))</f>
        <v/>
      </c>
      <c r="R536" s="29">
        <f>IF(MONTH(A536)&lt;&gt;MONTH(A535),N536,MIN(R535,N536))</f>
        <v/>
      </c>
    </row>
    <row r="537">
      <c r="A537" s="27">
        <f>A536+1</f>
        <v/>
      </c>
      <c r="B537" s="28">
        <f>Inputs!$B$9*(IF(AND((A537-Inputs!$B$8)&gt;=0,(A537-Inputs!$B$8)&lt;=13),Inputs!$B$16/14,0)+IF(AND((A537-Inputs!$B$8)&gt;=14,(A537-Inputs!$B$8)&lt;=Inputs!$B$35-15),Inputs!$B$18/MAX(1,Inputs!$B$35-28),0)+IF(AND((A537-Inputs!$B$8)&gt;=Inputs!$B$35-14,(A537-Inputs!$B$8)&lt;=Inputs!$B$35-1,(A537-Inputs!$B$8)&gt;=14),Inputs!$B$17/14,0))</f>
        <v/>
      </c>
      <c r="C537" s="29">
        <f>B537*Inputs!$B$10</f>
        <v/>
      </c>
      <c r="D537" s="29">
        <f>SUMIFS(Outflows!$C$5:$C$64,Outflows!$A$5:$A$64,A537)</f>
        <v/>
      </c>
      <c r="E537" s="29">
        <f>IF(ROW()-4-Inputs!$B$24&gt;=1,INDEX($C$5:$C$764,ROW()-4-Inputs!$B$24),0)</f>
        <v/>
      </c>
      <c r="F537" s="29">
        <f>F536+C537</f>
        <v/>
      </c>
      <c r="G537" s="29">
        <f>IF(A537&gt;=Inputs!$B$32,$F$764,MIN(IF(Inputs!$B$28="",1E+15,Inputs!$B$28),(1-Inputs!$B$26)*IF(ROW()-4-Inputs!$B$27&gt;=1,INDEX($F$5:$F$764,ROW()-4-Inputs!$B$27),0)))</f>
        <v/>
      </c>
      <c r="H537" s="29">
        <f>G537-G536</f>
        <v/>
      </c>
      <c r="I537" s="29">
        <f>IF(A537=Inputs!$B$32,$F$764,0)</f>
        <v/>
      </c>
      <c r="J537" s="29">
        <f>CHOOSE(Inputs!$B$37,E537,H537,I537)</f>
        <v/>
      </c>
      <c r="K537" s="29">
        <f>K536+J537-D537</f>
        <v/>
      </c>
      <c r="L537" s="29">
        <f>L536+E537-D537</f>
        <v/>
      </c>
      <c r="M537" s="29">
        <f>M536+H537-D537</f>
        <v/>
      </c>
      <c r="N537" s="29">
        <f>N536+I537-D537</f>
        <v/>
      </c>
      <c r="O537" s="29">
        <f>IF(MONTH(A537)&lt;&gt;MONTH(A536),K537,MIN(O536,K537))</f>
        <v/>
      </c>
      <c r="P537" s="29">
        <f>IF(MONTH(A537)&lt;&gt;MONTH(A536),L537,MIN(P536,L537))</f>
        <v/>
      </c>
      <c r="Q537" s="29">
        <f>IF(MONTH(A537)&lt;&gt;MONTH(A536),M537,MIN(Q536,M537))</f>
        <v/>
      </c>
      <c r="R537" s="29">
        <f>IF(MONTH(A537)&lt;&gt;MONTH(A536),N537,MIN(R536,N537))</f>
        <v/>
      </c>
    </row>
    <row r="538">
      <c r="A538" s="27">
        <f>A537+1</f>
        <v/>
      </c>
      <c r="B538" s="28">
        <f>Inputs!$B$9*(IF(AND((A538-Inputs!$B$8)&gt;=0,(A538-Inputs!$B$8)&lt;=13),Inputs!$B$16/14,0)+IF(AND((A538-Inputs!$B$8)&gt;=14,(A538-Inputs!$B$8)&lt;=Inputs!$B$35-15),Inputs!$B$18/MAX(1,Inputs!$B$35-28),0)+IF(AND((A538-Inputs!$B$8)&gt;=Inputs!$B$35-14,(A538-Inputs!$B$8)&lt;=Inputs!$B$35-1,(A538-Inputs!$B$8)&gt;=14),Inputs!$B$17/14,0))</f>
        <v/>
      </c>
      <c r="C538" s="29">
        <f>B538*Inputs!$B$10</f>
        <v/>
      </c>
      <c r="D538" s="29">
        <f>SUMIFS(Outflows!$C$5:$C$64,Outflows!$A$5:$A$64,A538)</f>
        <v/>
      </c>
      <c r="E538" s="29">
        <f>IF(ROW()-4-Inputs!$B$24&gt;=1,INDEX($C$5:$C$764,ROW()-4-Inputs!$B$24),0)</f>
        <v/>
      </c>
      <c r="F538" s="29">
        <f>F537+C538</f>
        <v/>
      </c>
      <c r="G538" s="29">
        <f>IF(A538&gt;=Inputs!$B$32,$F$764,MIN(IF(Inputs!$B$28="",1E+15,Inputs!$B$28),(1-Inputs!$B$26)*IF(ROW()-4-Inputs!$B$27&gt;=1,INDEX($F$5:$F$764,ROW()-4-Inputs!$B$27),0)))</f>
        <v/>
      </c>
      <c r="H538" s="29">
        <f>G538-G537</f>
        <v/>
      </c>
      <c r="I538" s="29">
        <f>IF(A538=Inputs!$B$32,$F$764,0)</f>
        <v/>
      </c>
      <c r="J538" s="29">
        <f>CHOOSE(Inputs!$B$37,E538,H538,I538)</f>
        <v/>
      </c>
      <c r="K538" s="29">
        <f>K537+J538-D538</f>
        <v/>
      </c>
      <c r="L538" s="29">
        <f>L537+E538-D538</f>
        <v/>
      </c>
      <c r="M538" s="29">
        <f>M537+H538-D538</f>
        <v/>
      </c>
      <c r="N538" s="29">
        <f>N537+I538-D538</f>
        <v/>
      </c>
      <c r="O538" s="29">
        <f>IF(MONTH(A538)&lt;&gt;MONTH(A537),K538,MIN(O537,K538))</f>
        <v/>
      </c>
      <c r="P538" s="29">
        <f>IF(MONTH(A538)&lt;&gt;MONTH(A537),L538,MIN(P537,L538))</f>
        <v/>
      </c>
      <c r="Q538" s="29">
        <f>IF(MONTH(A538)&lt;&gt;MONTH(A537),M538,MIN(Q537,M538))</f>
        <v/>
      </c>
      <c r="R538" s="29">
        <f>IF(MONTH(A538)&lt;&gt;MONTH(A537),N538,MIN(R537,N538))</f>
        <v/>
      </c>
    </row>
    <row r="539">
      <c r="A539" s="27">
        <f>A538+1</f>
        <v/>
      </c>
      <c r="B539" s="28">
        <f>Inputs!$B$9*(IF(AND((A539-Inputs!$B$8)&gt;=0,(A539-Inputs!$B$8)&lt;=13),Inputs!$B$16/14,0)+IF(AND((A539-Inputs!$B$8)&gt;=14,(A539-Inputs!$B$8)&lt;=Inputs!$B$35-15),Inputs!$B$18/MAX(1,Inputs!$B$35-28),0)+IF(AND((A539-Inputs!$B$8)&gt;=Inputs!$B$35-14,(A539-Inputs!$B$8)&lt;=Inputs!$B$35-1,(A539-Inputs!$B$8)&gt;=14),Inputs!$B$17/14,0))</f>
        <v/>
      </c>
      <c r="C539" s="29">
        <f>B539*Inputs!$B$10</f>
        <v/>
      </c>
      <c r="D539" s="29">
        <f>SUMIFS(Outflows!$C$5:$C$64,Outflows!$A$5:$A$64,A539)</f>
        <v/>
      </c>
      <c r="E539" s="29">
        <f>IF(ROW()-4-Inputs!$B$24&gt;=1,INDEX($C$5:$C$764,ROW()-4-Inputs!$B$24),0)</f>
        <v/>
      </c>
      <c r="F539" s="29">
        <f>F538+C539</f>
        <v/>
      </c>
      <c r="G539" s="29">
        <f>IF(A539&gt;=Inputs!$B$32,$F$764,MIN(IF(Inputs!$B$28="",1E+15,Inputs!$B$28),(1-Inputs!$B$26)*IF(ROW()-4-Inputs!$B$27&gt;=1,INDEX($F$5:$F$764,ROW()-4-Inputs!$B$27),0)))</f>
        <v/>
      </c>
      <c r="H539" s="29">
        <f>G539-G538</f>
        <v/>
      </c>
      <c r="I539" s="29">
        <f>IF(A539=Inputs!$B$32,$F$764,0)</f>
        <v/>
      </c>
      <c r="J539" s="29">
        <f>CHOOSE(Inputs!$B$37,E539,H539,I539)</f>
        <v/>
      </c>
      <c r="K539" s="29">
        <f>K538+J539-D539</f>
        <v/>
      </c>
      <c r="L539" s="29">
        <f>L538+E539-D539</f>
        <v/>
      </c>
      <c r="M539" s="29">
        <f>M538+H539-D539</f>
        <v/>
      </c>
      <c r="N539" s="29">
        <f>N538+I539-D539</f>
        <v/>
      </c>
      <c r="O539" s="29">
        <f>IF(MONTH(A539)&lt;&gt;MONTH(A538),K539,MIN(O538,K539))</f>
        <v/>
      </c>
      <c r="P539" s="29">
        <f>IF(MONTH(A539)&lt;&gt;MONTH(A538),L539,MIN(P538,L539))</f>
        <v/>
      </c>
      <c r="Q539" s="29">
        <f>IF(MONTH(A539)&lt;&gt;MONTH(A538),M539,MIN(Q538,M539))</f>
        <v/>
      </c>
      <c r="R539" s="29">
        <f>IF(MONTH(A539)&lt;&gt;MONTH(A538),N539,MIN(R538,N539))</f>
        <v/>
      </c>
    </row>
    <row r="540">
      <c r="A540" s="27">
        <f>A539+1</f>
        <v/>
      </c>
      <c r="B540" s="28">
        <f>Inputs!$B$9*(IF(AND((A540-Inputs!$B$8)&gt;=0,(A540-Inputs!$B$8)&lt;=13),Inputs!$B$16/14,0)+IF(AND((A540-Inputs!$B$8)&gt;=14,(A540-Inputs!$B$8)&lt;=Inputs!$B$35-15),Inputs!$B$18/MAX(1,Inputs!$B$35-28),0)+IF(AND((A540-Inputs!$B$8)&gt;=Inputs!$B$35-14,(A540-Inputs!$B$8)&lt;=Inputs!$B$35-1,(A540-Inputs!$B$8)&gt;=14),Inputs!$B$17/14,0))</f>
        <v/>
      </c>
      <c r="C540" s="29">
        <f>B540*Inputs!$B$10</f>
        <v/>
      </c>
      <c r="D540" s="29">
        <f>SUMIFS(Outflows!$C$5:$C$64,Outflows!$A$5:$A$64,A540)</f>
        <v/>
      </c>
      <c r="E540" s="29">
        <f>IF(ROW()-4-Inputs!$B$24&gt;=1,INDEX($C$5:$C$764,ROW()-4-Inputs!$B$24),0)</f>
        <v/>
      </c>
      <c r="F540" s="29">
        <f>F539+C540</f>
        <v/>
      </c>
      <c r="G540" s="29">
        <f>IF(A540&gt;=Inputs!$B$32,$F$764,MIN(IF(Inputs!$B$28="",1E+15,Inputs!$B$28),(1-Inputs!$B$26)*IF(ROW()-4-Inputs!$B$27&gt;=1,INDEX($F$5:$F$764,ROW()-4-Inputs!$B$27),0)))</f>
        <v/>
      </c>
      <c r="H540" s="29">
        <f>G540-G539</f>
        <v/>
      </c>
      <c r="I540" s="29">
        <f>IF(A540=Inputs!$B$32,$F$764,0)</f>
        <v/>
      </c>
      <c r="J540" s="29">
        <f>CHOOSE(Inputs!$B$37,E540,H540,I540)</f>
        <v/>
      </c>
      <c r="K540" s="29">
        <f>K539+J540-D540</f>
        <v/>
      </c>
      <c r="L540" s="29">
        <f>L539+E540-D540</f>
        <v/>
      </c>
      <c r="M540" s="29">
        <f>M539+H540-D540</f>
        <v/>
      </c>
      <c r="N540" s="29">
        <f>N539+I540-D540</f>
        <v/>
      </c>
      <c r="O540" s="29">
        <f>IF(MONTH(A540)&lt;&gt;MONTH(A539),K540,MIN(O539,K540))</f>
        <v/>
      </c>
      <c r="P540" s="29">
        <f>IF(MONTH(A540)&lt;&gt;MONTH(A539),L540,MIN(P539,L540))</f>
        <v/>
      </c>
      <c r="Q540" s="29">
        <f>IF(MONTH(A540)&lt;&gt;MONTH(A539),M540,MIN(Q539,M540))</f>
        <v/>
      </c>
      <c r="R540" s="29">
        <f>IF(MONTH(A540)&lt;&gt;MONTH(A539),N540,MIN(R539,N540))</f>
        <v/>
      </c>
    </row>
    <row r="541">
      <c r="A541" s="27">
        <f>A540+1</f>
        <v/>
      </c>
      <c r="B541" s="28">
        <f>Inputs!$B$9*(IF(AND((A541-Inputs!$B$8)&gt;=0,(A541-Inputs!$B$8)&lt;=13),Inputs!$B$16/14,0)+IF(AND((A541-Inputs!$B$8)&gt;=14,(A541-Inputs!$B$8)&lt;=Inputs!$B$35-15),Inputs!$B$18/MAX(1,Inputs!$B$35-28),0)+IF(AND((A541-Inputs!$B$8)&gt;=Inputs!$B$35-14,(A541-Inputs!$B$8)&lt;=Inputs!$B$35-1,(A541-Inputs!$B$8)&gt;=14),Inputs!$B$17/14,0))</f>
        <v/>
      </c>
      <c r="C541" s="29">
        <f>B541*Inputs!$B$10</f>
        <v/>
      </c>
      <c r="D541" s="29">
        <f>SUMIFS(Outflows!$C$5:$C$64,Outflows!$A$5:$A$64,A541)</f>
        <v/>
      </c>
      <c r="E541" s="29">
        <f>IF(ROW()-4-Inputs!$B$24&gt;=1,INDEX($C$5:$C$764,ROW()-4-Inputs!$B$24),0)</f>
        <v/>
      </c>
      <c r="F541" s="29">
        <f>F540+C541</f>
        <v/>
      </c>
      <c r="G541" s="29">
        <f>IF(A541&gt;=Inputs!$B$32,$F$764,MIN(IF(Inputs!$B$28="",1E+15,Inputs!$B$28),(1-Inputs!$B$26)*IF(ROW()-4-Inputs!$B$27&gt;=1,INDEX($F$5:$F$764,ROW()-4-Inputs!$B$27),0)))</f>
        <v/>
      </c>
      <c r="H541" s="29">
        <f>G541-G540</f>
        <v/>
      </c>
      <c r="I541" s="29">
        <f>IF(A541=Inputs!$B$32,$F$764,0)</f>
        <v/>
      </c>
      <c r="J541" s="29">
        <f>CHOOSE(Inputs!$B$37,E541,H541,I541)</f>
        <v/>
      </c>
      <c r="K541" s="29">
        <f>K540+J541-D541</f>
        <v/>
      </c>
      <c r="L541" s="29">
        <f>L540+E541-D541</f>
        <v/>
      </c>
      <c r="M541" s="29">
        <f>M540+H541-D541</f>
        <v/>
      </c>
      <c r="N541" s="29">
        <f>N540+I541-D541</f>
        <v/>
      </c>
      <c r="O541" s="29">
        <f>IF(MONTH(A541)&lt;&gt;MONTH(A540),K541,MIN(O540,K541))</f>
        <v/>
      </c>
      <c r="P541" s="29">
        <f>IF(MONTH(A541)&lt;&gt;MONTH(A540),L541,MIN(P540,L541))</f>
        <v/>
      </c>
      <c r="Q541" s="29">
        <f>IF(MONTH(A541)&lt;&gt;MONTH(A540),M541,MIN(Q540,M541))</f>
        <v/>
      </c>
      <c r="R541" s="29">
        <f>IF(MONTH(A541)&lt;&gt;MONTH(A540),N541,MIN(R540,N541))</f>
        <v/>
      </c>
    </row>
    <row r="542">
      <c r="A542" s="27">
        <f>A541+1</f>
        <v/>
      </c>
      <c r="B542" s="28">
        <f>Inputs!$B$9*(IF(AND((A542-Inputs!$B$8)&gt;=0,(A542-Inputs!$B$8)&lt;=13),Inputs!$B$16/14,0)+IF(AND((A542-Inputs!$B$8)&gt;=14,(A542-Inputs!$B$8)&lt;=Inputs!$B$35-15),Inputs!$B$18/MAX(1,Inputs!$B$35-28),0)+IF(AND((A542-Inputs!$B$8)&gt;=Inputs!$B$35-14,(A542-Inputs!$B$8)&lt;=Inputs!$B$35-1,(A542-Inputs!$B$8)&gt;=14),Inputs!$B$17/14,0))</f>
        <v/>
      </c>
      <c r="C542" s="29">
        <f>B542*Inputs!$B$10</f>
        <v/>
      </c>
      <c r="D542" s="29">
        <f>SUMIFS(Outflows!$C$5:$C$64,Outflows!$A$5:$A$64,A542)</f>
        <v/>
      </c>
      <c r="E542" s="29">
        <f>IF(ROW()-4-Inputs!$B$24&gt;=1,INDEX($C$5:$C$764,ROW()-4-Inputs!$B$24),0)</f>
        <v/>
      </c>
      <c r="F542" s="29">
        <f>F541+C542</f>
        <v/>
      </c>
      <c r="G542" s="29">
        <f>IF(A542&gt;=Inputs!$B$32,$F$764,MIN(IF(Inputs!$B$28="",1E+15,Inputs!$B$28),(1-Inputs!$B$26)*IF(ROW()-4-Inputs!$B$27&gt;=1,INDEX($F$5:$F$764,ROW()-4-Inputs!$B$27),0)))</f>
        <v/>
      </c>
      <c r="H542" s="29">
        <f>G542-G541</f>
        <v/>
      </c>
      <c r="I542" s="29">
        <f>IF(A542=Inputs!$B$32,$F$764,0)</f>
        <v/>
      </c>
      <c r="J542" s="29">
        <f>CHOOSE(Inputs!$B$37,E542,H542,I542)</f>
        <v/>
      </c>
      <c r="K542" s="29">
        <f>K541+J542-D542</f>
        <v/>
      </c>
      <c r="L542" s="29">
        <f>L541+E542-D542</f>
        <v/>
      </c>
      <c r="M542" s="29">
        <f>M541+H542-D542</f>
        <v/>
      </c>
      <c r="N542" s="29">
        <f>N541+I542-D542</f>
        <v/>
      </c>
      <c r="O542" s="29">
        <f>IF(MONTH(A542)&lt;&gt;MONTH(A541),K542,MIN(O541,K542))</f>
        <v/>
      </c>
      <c r="P542" s="29">
        <f>IF(MONTH(A542)&lt;&gt;MONTH(A541),L542,MIN(P541,L542))</f>
        <v/>
      </c>
      <c r="Q542" s="29">
        <f>IF(MONTH(A542)&lt;&gt;MONTH(A541),M542,MIN(Q541,M542))</f>
        <v/>
      </c>
      <c r="R542" s="29">
        <f>IF(MONTH(A542)&lt;&gt;MONTH(A541),N542,MIN(R541,N542))</f>
        <v/>
      </c>
    </row>
    <row r="543">
      <c r="A543" s="27">
        <f>A542+1</f>
        <v/>
      </c>
      <c r="B543" s="28">
        <f>Inputs!$B$9*(IF(AND((A543-Inputs!$B$8)&gt;=0,(A543-Inputs!$B$8)&lt;=13),Inputs!$B$16/14,0)+IF(AND((A543-Inputs!$B$8)&gt;=14,(A543-Inputs!$B$8)&lt;=Inputs!$B$35-15),Inputs!$B$18/MAX(1,Inputs!$B$35-28),0)+IF(AND((A543-Inputs!$B$8)&gt;=Inputs!$B$35-14,(A543-Inputs!$B$8)&lt;=Inputs!$B$35-1,(A543-Inputs!$B$8)&gt;=14),Inputs!$B$17/14,0))</f>
        <v/>
      </c>
      <c r="C543" s="29">
        <f>B543*Inputs!$B$10</f>
        <v/>
      </c>
      <c r="D543" s="29">
        <f>SUMIFS(Outflows!$C$5:$C$64,Outflows!$A$5:$A$64,A543)</f>
        <v/>
      </c>
      <c r="E543" s="29">
        <f>IF(ROW()-4-Inputs!$B$24&gt;=1,INDEX($C$5:$C$764,ROW()-4-Inputs!$B$24),0)</f>
        <v/>
      </c>
      <c r="F543" s="29">
        <f>F542+C543</f>
        <v/>
      </c>
      <c r="G543" s="29">
        <f>IF(A543&gt;=Inputs!$B$32,$F$764,MIN(IF(Inputs!$B$28="",1E+15,Inputs!$B$28),(1-Inputs!$B$26)*IF(ROW()-4-Inputs!$B$27&gt;=1,INDEX($F$5:$F$764,ROW()-4-Inputs!$B$27),0)))</f>
        <v/>
      </c>
      <c r="H543" s="29">
        <f>G543-G542</f>
        <v/>
      </c>
      <c r="I543" s="29">
        <f>IF(A543=Inputs!$B$32,$F$764,0)</f>
        <v/>
      </c>
      <c r="J543" s="29">
        <f>CHOOSE(Inputs!$B$37,E543,H543,I543)</f>
        <v/>
      </c>
      <c r="K543" s="29">
        <f>K542+J543-D543</f>
        <v/>
      </c>
      <c r="L543" s="29">
        <f>L542+E543-D543</f>
        <v/>
      </c>
      <c r="M543" s="29">
        <f>M542+H543-D543</f>
        <v/>
      </c>
      <c r="N543" s="29">
        <f>N542+I543-D543</f>
        <v/>
      </c>
      <c r="O543" s="29">
        <f>IF(MONTH(A543)&lt;&gt;MONTH(A542),K543,MIN(O542,K543))</f>
        <v/>
      </c>
      <c r="P543" s="29">
        <f>IF(MONTH(A543)&lt;&gt;MONTH(A542),L543,MIN(P542,L543))</f>
        <v/>
      </c>
      <c r="Q543" s="29">
        <f>IF(MONTH(A543)&lt;&gt;MONTH(A542),M543,MIN(Q542,M543))</f>
        <v/>
      </c>
      <c r="R543" s="29">
        <f>IF(MONTH(A543)&lt;&gt;MONTH(A542),N543,MIN(R542,N543))</f>
        <v/>
      </c>
    </row>
    <row r="544">
      <c r="A544" s="27">
        <f>A543+1</f>
        <v/>
      </c>
      <c r="B544" s="28">
        <f>Inputs!$B$9*(IF(AND((A544-Inputs!$B$8)&gt;=0,(A544-Inputs!$B$8)&lt;=13),Inputs!$B$16/14,0)+IF(AND((A544-Inputs!$B$8)&gt;=14,(A544-Inputs!$B$8)&lt;=Inputs!$B$35-15),Inputs!$B$18/MAX(1,Inputs!$B$35-28),0)+IF(AND((A544-Inputs!$B$8)&gt;=Inputs!$B$35-14,(A544-Inputs!$B$8)&lt;=Inputs!$B$35-1,(A544-Inputs!$B$8)&gt;=14),Inputs!$B$17/14,0))</f>
        <v/>
      </c>
      <c r="C544" s="29">
        <f>B544*Inputs!$B$10</f>
        <v/>
      </c>
      <c r="D544" s="29">
        <f>SUMIFS(Outflows!$C$5:$C$64,Outflows!$A$5:$A$64,A544)</f>
        <v/>
      </c>
      <c r="E544" s="29">
        <f>IF(ROW()-4-Inputs!$B$24&gt;=1,INDEX($C$5:$C$764,ROW()-4-Inputs!$B$24),0)</f>
        <v/>
      </c>
      <c r="F544" s="29">
        <f>F543+C544</f>
        <v/>
      </c>
      <c r="G544" s="29">
        <f>IF(A544&gt;=Inputs!$B$32,$F$764,MIN(IF(Inputs!$B$28="",1E+15,Inputs!$B$28),(1-Inputs!$B$26)*IF(ROW()-4-Inputs!$B$27&gt;=1,INDEX($F$5:$F$764,ROW()-4-Inputs!$B$27),0)))</f>
        <v/>
      </c>
      <c r="H544" s="29">
        <f>G544-G543</f>
        <v/>
      </c>
      <c r="I544" s="29">
        <f>IF(A544=Inputs!$B$32,$F$764,0)</f>
        <v/>
      </c>
      <c r="J544" s="29">
        <f>CHOOSE(Inputs!$B$37,E544,H544,I544)</f>
        <v/>
      </c>
      <c r="K544" s="29">
        <f>K543+J544-D544</f>
        <v/>
      </c>
      <c r="L544" s="29">
        <f>L543+E544-D544</f>
        <v/>
      </c>
      <c r="M544" s="29">
        <f>M543+H544-D544</f>
        <v/>
      </c>
      <c r="N544" s="29">
        <f>N543+I544-D544</f>
        <v/>
      </c>
      <c r="O544" s="29">
        <f>IF(MONTH(A544)&lt;&gt;MONTH(A543),K544,MIN(O543,K544))</f>
        <v/>
      </c>
      <c r="P544" s="29">
        <f>IF(MONTH(A544)&lt;&gt;MONTH(A543),L544,MIN(P543,L544))</f>
        <v/>
      </c>
      <c r="Q544" s="29">
        <f>IF(MONTH(A544)&lt;&gt;MONTH(A543),M544,MIN(Q543,M544))</f>
        <v/>
      </c>
      <c r="R544" s="29">
        <f>IF(MONTH(A544)&lt;&gt;MONTH(A543),N544,MIN(R543,N544))</f>
        <v/>
      </c>
    </row>
    <row r="545">
      <c r="A545" s="27">
        <f>A544+1</f>
        <v/>
      </c>
      <c r="B545" s="28">
        <f>Inputs!$B$9*(IF(AND((A545-Inputs!$B$8)&gt;=0,(A545-Inputs!$B$8)&lt;=13),Inputs!$B$16/14,0)+IF(AND((A545-Inputs!$B$8)&gt;=14,(A545-Inputs!$B$8)&lt;=Inputs!$B$35-15),Inputs!$B$18/MAX(1,Inputs!$B$35-28),0)+IF(AND((A545-Inputs!$B$8)&gt;=Inputs!$B$35-14,(A545-Inputs!$B$8)&lt;=Inputs!$B$35-1,(A545-Inputs!$B$8)&gt;=14),Inputs!$B$17/14,0))</f>
        <v/>
      </c>
      <c r="C545" s="29">
        <f>B545*Inputs!$B$10</f>
        <v/>
      </c>
      <c r="D545" s="29">
        <f>SUMIFS(Outflows!$C$5:$C$64,Outflows!$A$5:$A$64,A545)</f>
        <v/>
      </c>
      <c r="E545" s="29">
        <f>IF(ROW()-4-Inputs!$B$24&gt;=1,INDEX($C$5:$C$764,ROW()-4-Inputs!$B$24),0)</f>
        <v/>
      </c>
      <c r="F545" s="29">
        <f>F544+C545</f>
        <v/>
      </c>
      <c r="G545" s="29">
        <f>IF(A545&gt;=Inputs!$B$32,$F$764,MIN(IF(Inputs!$B$28="",1E+15,Inputs!$B$28),(1-Inputs!$B$26)*IF(ROW()-4-Inputs!$B$27&gt;=1,INDEX($F$5:$F$764,ROW()-4-Inputs!$B$27),0)))</f>
        <v/>
      </c>
      <c r="H545" s="29">
        <f>G545-G544</f>
        <v/>
      </c>
      <c r="I545" s="29">
        <f>IF(A545=Inputs!$B$32,$F$764,0)</f>
        <v/>
      </c>
      <c r="J545" s="29">
        <f>CHOOSE(Inputs!$B$37,E545,H545,I545)</f>
        <v/>
      </c>
      <c r="K545" s="29">
        <f>K544+J545-D545</f>
        <v/>
      </c>
      <c r="L545" s="29">
        <f>L544+E545-D545</f>
        <v/>
      </c>
      <c r="M545" s="29">
        <f>M544+H545-D545</f>
        <v/>
      </c>
      <c r="N545" s="29">
        <f>N544+I545-D545</f>
        <v/>
      </c>
      <c r="O545" s="29">
        <f>IF(MONTH(A545)&lt;&gt;MONTH(A544),K545,MIN(O544,K545))</f>
        <v/>
      </c>
      <c r="P545" s="29">
        <f>IF(MONTH(A545)&lt;&gt;MONTH(A544),L545,MIN(P544,L545))</f>
        <v/>
      </c>
      <c r="Q545" s="29">
        <f>IF(MONTH(A545)&lt;&gt;MONTH(A544),M545,MIN(Q544,M545))</f>
        <v/>
      </c>
      <c r="R545" s="29">
        <f>IF(MONTH(A545)&lt;&gt;MONTH(A544),N545,MIN(R544,N545))</f>
        <v/>
      </c>
    </row>
    <row r="546">
      <c r="A546" s="27">
        <f>A545+1</f>
        <v/>
      </c>
      <c r="B546" s="28">
        <f>Inputs!$B$9*(IF(AND((A546-Inputs!$B$8)&gt;=0,(A546-Inputs!$B$8)&lt;=13),Inputs!$B$16/14,0)+IF(AND((A546-Inputs!$B$8)&gt;=14,(A546-Inputs!$B$8)&lt;=Inputs!$B$35-15),Inputs!$B$18/MAX(1,Inputs!$B$35-28),0)+IF(AND((A546-Inputs!$B$8)&gt;=Inputs!$B$35-14,(A546-Inputs!$B$8)&lt;=Inputs!$B$35-1,(A546-Inputs!$B$8)&gt;=14),Inputs!$B$17/14,0))</f>
        <v/>
      </c>
      <c r="C546" s="29">
        <f>B546*Inputs!$B$10</f>
        <v/>
      </c>
      <c r="D546" s="29">
        <f>SUMIFS(Outflows!$C$5:$C$64,Outflows!$A$5:$A$64,A546)</f>
        <v/>
      </c>
      <c r="E546" s="29">
        <f>IF(ROW()-4-Inputs!$B$24&gt;=1,INDEX($C$5:$C$764,ROW()-4-Inputs!$B$24),0)</f>
        <v/>
      </c>
      <c r="F546" s="29">
        <f>F545+C546</f>
        <v/>
      </c>
      <c r="G546" s="29">
        <f>IF(A546&gt;=Inputs!$B$32,$F$764,MIN(IF(Inputs!$B$28="",1E+15,Inputs!$B$28),(1-Inputs!$B$26)*IF(ROW()-4-Inputs!$B$27&gt;=1,INDEX($F$5:$F$764,ROW()-4-Inputs!$B$27),0)))</f>
        <v/>
      </c>
      <c r="H546" s="29">
        <f>G546-G545</f>
        <v/>
      </c>
      <c r="I546" s="29">
        <f>IF(A546=Inputs!$B$32,$F$764,0)</f>
        <v/>
      </c>
      <c r="J546" s="29">
        <f>CHOOSE(Inputs!$B$37,E546,H546,I546)</f>
        <v/>
      </c>
      <c r="K546" s="29">
        <f>K545+J546-D546</f>
        <v/>
      </c>
      <c r="L546" s="29">
        <f>L545+E546-D546</f>
        <v/>
      </c>
      <c r="M546" s="29">
        <f>M545+H546-D546</f>
        <v/>
      </c>
      <c r="N546" s="29">
        <f>N545+I546-D546</f>
        <v/>
      </c>
      <c r="O546" s="29">
        <f>IF(MONTH(A546)&lt;&gt;MONTH(A545),K546,MIN(O545,K546))</f>
        <v/>
      </c>
      <c r="P546" s="29">
        <f>IF(MONTH(A546)&lt;&gt;MONTH(A545),L546,MIN(P545,L546))</f>
        <v/>
      </c>
      <c r="Q546" s="29">
        <f>IF(MONTH(A546)&lt;&gt;MONTH(A545),M546,MIN(Q545,M546))</f>
        <v/>
      </c>
      <c r="R546" s="29">
        <f>IF(MONTH(A546)&lt;&gt;MONTH(A545),N546,MIN(R545,N546))</f>
        <v/>
      </c>
    </row>
    <row r="547">
      <c r="A547" s="27">
        <f>A546+1</f>
        <v/>
      </c>
      <c r="B547" s="28">
        <f>Inputs!$B$9*(IF(AND((A547-Inputs!$B$8)&gt;=0,(A547-Inputs!$B$8)&lt;=13),Inputs!$B$16/14,0)+IF(AND((A547-Inputs!$B$8)&gt;=14,(A547-Inputs!$B$8)&lt;=Inputs!$B$35-15),Inputs!$B$18/MAX(1,Inputs!$B$35-28),0)+IF(AND((A547-Inputs!$B$8)&gt;=Inputs!$B$35-14,(A547-Inputs!$B$8)&lt;=Inputs!$B$35-1,(A547-Inputs!$B$8)&gt;=14),Inputs!$B$17/14,0))</f>
        <v/>
      </c>
      <c r="C547" s="29">
        <f>B547*Inputs!$B$10</f>
        <v/>
      </c>
      <c r="D547" s="29">
        <f>SUMIFS(Outflows!$C$5:$C$64,Outflows!$A$5:$A$64,A547)</f>
        <v/>
      </c>
      <c r="E547" s="29">
        <f>IF(ROW()-4-Inputs!$B$24&gt;=1,INDEX($C$5:$C$764,ROW()-4-Inputs!$B$24),0)</f>
        <v/>
      </c>
      <c r="F547" s="29">
        <f>F546+C547</f>
        <v/>
      </c>
      <c r="G547" s="29">
        <f>IF(A547&gt;=Inputs!$B$32,$F$764,MIN(IF(Inputs!$B$28="",1E+15,Inputs!$B$28),(1-Inputs!$B$26)*IF(ROW()-4-Inputs!$B$27&gt;=1,INDEX($F$5:$F$764,ROW()-4-Inputs!$B$27),0)))</f>
        <v/>
      </c>
      <c r="H547" s="29">
        <f>G547-G546</f>
        <v/>
      </c>
      <c r="I547" s="29">
        <f>IF(A547=Inputs!$B$32,$F$764,0)</f>
        <v/>
      </c>
      <c r="J547" s="29">
        <f>CHOOSE(Inputs!$B$37,E547,H547,I547)</f>
        <v/>
      </c>
      <c r="K547" s="29">
        <f>K546+J547-D547</f>
        <v/>
      </c>
      <c r="L547" s="29">
        <f>L546+E547-D547</f>
        <v/>
      </c>
      <c r="M547" s="29">
        <f>M546+H547-D547</f>
        <v/>
      </c>
      <c r="N547" s="29">
        <f>N546+I547-D547</f>
        <v/>
      </c>
      <c r="O547" s="29">
        <f>IF(MONTH(A547)&lt;&gt;MONTH(A546),K547,MIN(O546,K547))</f>
        <v/>
      </c>
      <c r="P547" s="29">
        <f>IF(MONTH(A547)&lt;&gt;MONTH(A546),L547,MIN(P546,L547))</f>
        <v/>
      </c>
      <c r="Q547" s="29">
        <f>IF(MONTH(A547)&lt;&gt;MONTH(A546),M547,MIN(Q546,M547))</f>
        <v/>
      </c>
      <c r="R547" s="29">
        <f>IF(MONTH(A547)&lt;&gt;MONTH(A546),N547,MIN(R546,N547))</f>
        <v/>
      </c>
    </row>
    <row r="548">
      <c r="A548" s="27">
        <f>A547+1</f>
        <v/>
      </c>
      <c r="B548" s="28">
        <f>Inputs!$B$9*(IF(AND((A548-Inputs!$B$8)&gt;=0,(A548-Inputs!$B$8)&lt;=13),Inputs!$B$16/14,0)+IF(AND((A548-Inputs!$B$8)&gt;=14,(A548-Inputs!$B$8)&lt;=Inputs!$B$35-15),Inputs!$B$18/MAX(1,Inputs!$B$35-28),0)+IF(AND((A548-Inputs!$B$8)&gt;=Inputs!$B$35-14,(A548-Inputs!$B$8)&lt;=Inputs!$B$35-1,(A548-Inputs!$B$8)&gt;=14),Inputs!$B$17/14,0))</f>
        <v/>
      </c>
      <c r="C548" s="29">
        <f>B548*Inputs!$B$10</f>
        <v/>
      </c>
      <c r="D548" s="29">
        <f>SUMIFS(Outflows!$C$5:$C$64,Outflows!$A$5:$A$64,A548)</f>
        <v/>
      </c>
      <c r="E548" s="29">
        <f>IF(ROW()-4-Inputs!$B$24&gt;=1,INDEX($C$5:$C$764,ROW()-4-Inputs!$B$24),0)</f>
        <v/>
      </c>
      <c r="F548" s="29">
        <f>F547+C548</f>
        <v/>
      </c>
      <c r="G548" s="29">
        <f>IF(A548&gt;=Inputs!$B$32,$F$764,MIN(IF(Inputs!$B$28="",1E+15,Inputs!$B$28),(1-Inputs!$B$26)*IF(ROW()-4-Inputs!$B$27&gt;=1,INDEX($F$5:$F$764,ROW()-4-Inputs!$B$27),0)))</f>
        <v/>
      </c>
      <c r="H548" s="29">
        <f>G548-G547</f>
        <v/>
      </c>
      <c r="I548" s="29">
        <f>IF(A548=Inputs!$B$32,$F$764,0)</f>
        <v/>
      </c>
      <c r="J548" s="29">
        <f>CHOOSE(Inputs!$B$37,E548,H548,I548)</f>
        <v/>
      </c>
      <c r="K548" s="29">
        <f>K547+J548-D548</f>
        <v/>
      </c>
      <c r="L548" s="29">
        <f>L547+E548-D548</f>
        <v/>
      </c>
      <c r="M548" s="29">
        <f>M547+H548-D548</f>
        <v/>
      </c>
      <c r="N548" s="29">
        <f>N547+I548-D548</f>
        <v/>
      </c>
      <c r="O548" s="29">
        <f>IF(MONTH(A548)&lt;&gt;MONTH(A547),K548,MIN(O547,K548))</f>
        <v/>
      </c>
      <c r="P548" s="29">
        <f>IF(MONTH(A548)&lt;&gt;MONTH(A547),L548,MIN(P547,L548))</f>
        <v/>
      </c>
      <c r="Q548" s="29">
        <f>IF(MONTH(A548)&lt;&gt;MONTH(A547),M548,MIN(Q547,M548))</f>
        <v/>
      </c>
      <c r="R548" s="29">
        <f>IF(MONTH(A548)&lt;&gt;MONTH(A547),N548,MIN(R547,N548))</f>
        <v/>
      </c>
    </row>
    <row r="549">
      <c r="A549" s="27">
        <f>A548+1</f>
        <v/>
      </c>
      <c r="B549" s="28">
        <f>Inputs!$B$9*(IF(AND((A549-Inputs!$B$8)&gt;=0,(A549-Inputs!$B$8)&lt;=13),Inputs!$B$16/14,0)+IF(AND((A549-Inputs!$B$8)&gt;=14,(A549-Inputs!$B$8)&lt;=Inputs!$B$35-15),Inputs!$B$18/MAX(1,Inputs!$B$35-28),0)+IF(AND((A549-Inputs!$B$8)&gt;=Inputs!$B$35-14,(A549-Inputs!$B$8)&lt;=Inputs!$B$35-1,(A549-Inputs!$B$8)&gt;=14),Inputs!$B$17/14,0))</f>
        <v/>
      </c>
      <c r="C549" s="29">
        <f>B549*Inputs!$B$10</f>
        <v/>
      </c>
      <c r="D549" s="29">
        <f>SUMIFS(Outflows!$C$5:$C$64,Outflows!$A$5:$A$64,A549)</f>
        <v/>
      </c>
      <c r="E549" s="29">
        <f>IF(ROW()-4-Inputs!$B$24&gt;=1,INDEX($C$5:$C$764,ROW()-4-Inputs!$B$24),0)</f>
        <v/>
      </c>
      <c r="F549" s="29">
        <f>F548+C549</f>
        <v/>
      </c>
      <c r="G549" s="29">
        <f>IF(A549&gt;=Inputs!$B$32,$F$764,MIN(IF(Inputs!$B$28="",1E+15,Inputs!$B$28),(1-Inputs!$B$26)*IF(ROW()-4-Inputs!$B$27&gt;=1,INDEX($F$5:$F$764,ROW()-4-Inputs!$B$27),0)))</f>
        <v/>
      </c>
      <c r="H549" s="29">
        <f>G549-G548</f>
        <v/>
      </c>
      <c r="I549" s="29">
        <f>IF(A549=Inputs!$B$32,$F$764,0)</f>
        <v/>
      </c>
      <c r="J549" s="29">
        <f>CHOOSE(Inputs!$B$37,E549,H549,I549)</f>
        <v/>
      </c>
      <c r="K549" s="29">
        <f>K548+J549-D549</f>
        <v/>
      </c>
      <c r="L549" s="29">
        <f>L548+E549-D549</f>
        <v/>
      </c>
      <c r="M549" s="29">
        <f>M548+H549-D549</f>
        <v/>
      </c>
      <c r="N549" s="29">
        <f>N548+I549-D549</f>
        <v/>
      </c>
      <c r="O549" s="29">
        <f>IF(MONTH(A549)&lt;&gt;MONTH(A548),K549,MIN(O548,K549))</f>
        <v/>
      </c>
      <c r="P549" s="29">
        <f>IF(MONTH(A549)&lt;&gt;MONTH(A548),L549,MIN(P548,L549))</f>
        <v/>
      </c>
      <c r="Q549" s="29">
        <f>IF(MONTH(A549)&lt;&gt;MONTH(A548),M549,MIN(Q548,M549))</f>
        <v/>
      </c>
      <c r="R549" s="29">
        <f>IF(MONTH(A549)&lt;&gt;MONTH(A548),N549,MIN(R548,N549))</f>
        <v/>
      </c>
    </row>
    <row r="550">
      <c r="A550" s="27">
        <f>A549+1</f>
        <v/>
      </c>
      <c r="B550" s="28">
        <f>Inputs!$B$9*(IF(AND((A550-Inputs!$B$8)&gt;=0,(A550-Inputs!$B$8)&lt;=13),Inputs!$B$16/14,0)+IF(AND((A550-Inputs!$B$8)&gt;=14,(A550-Inputs!$B$8)&lt;=Inputs!$B$35-15),Inputs!$B$18/MAX(1,Inputs!$B$35-28),0)+IF(AND((A550-Inputs!$B$8)&gt;=Inputs!$B$35-14,(A550-Inputs!$B$8)&lt;=Inputs!$B$35-1,(A550-Inputs!$B$8)&gt;=14),Inputs!$B$17/14,0))</f>
        <v/>
      </c>
      <c r="C550" s="29">
        <f>B550*Inputs!$B$10</f>
        <v/>
      </c>
      <c r="D550" s="29">
        <f>SUMIFS(Outflows!$C$5:$C$64,Outflows!$A$5:$A$64,A550)</f>
        <v/>
      </c>
      <c r="E550" s="29">
        <f>IF(ROW()-4-Inputs!$B$24&gt;=1,INDEX($C$5:$C$764,ROW()-4-Inputs!$B$24),0)</f>
        <v/>
      </c>
      <c r="F550" s="29">
        <f>F549+C550</f>
        <v/>
      </c>
      <c r="G550" s="29">
        <f>IF(A550&gt;=Inputs!$B$32,$F$764,MIN(IF(Inputs!$B$28="",1E+15,Inputs!$B$28),(1-Inputs!$B$26)*IF(ROW()-4-Inputs!$B$27&gt;=1,INDEX($F$5:$F$764,ROW()-4-Inputs!$B$27),0)))</f>
        <v/>
      </c>
      <c r="H550" s="29">
        <f>G550-G549</f>
        <v/>
      </c>
      <c r="I550" s="29">
        <f>IF(A550=Inputs!$B$32,$F$764,0)</f>
        <v/>
      </c>
      <c r="J550" s="29">
        <f>CHOOSE(Inputs!$B$37,E550,H550,I550)</f>
        <v/>
      </c>
      <c r="K550" s="29">
        <f>K549+J550-D550</f>
        <v/>
      </c>
      <c r="L550" s="29">
        <f>L549+E550-D550</f>
        <v/>
      </c>
      <c r="M550" s="29">
        <f>M549+H550-D550</f>
        <v/>
      </c>
      <c r="N550" s="29">
        <f>N549+I550-D550</f>
        <v/>
      </c>
      <c r="O550" s="29">
        <f>IF(MONTH(A550)&lt;&gt;MONTH(A549),K550,MIN(O549,K550))</f>
        <v/>
      </c>
      <c r="P550" s="29">
        <f>IF(MONTH(A550)&lt;&gt;MONTH(A549),L550,MIN(P549,L550))</f>
        <v/>
      </c>
      <c r="Q550" s="29">
        <f>IF(MONTH(A550)&lt;&gt;MONTH(A549),M550,MIN(Q549,M550))</f>
        <v/>
      </c>
      <c r="R550" s="29">
        <f>IF(MONTH(A550)&lt;&gt;MONTH(A549),N550,MIN(R549,N550))</f>
        <v/>
      </c>
    </row>
    <row r="551">
      <c r="A551" s="27">
        <f>A550+1</f>
        <v/>
      </c>
      <c r="B551" s="28">
        <f>Inputs!$B$9*(IF(AND((A551-Inputs!$B$8)&gt;=0,(A551-Inputs!$B$8)&lt;=13),Inputs!$B$16/14,0)+IF(AND((A551-Inputs!$B$8)&gt;=14,(A551-Inputs!$B$8)&lt;=Inputs!$B$35-15),Inputs!$B$18/MAX(1,Inputs!$B$35-28),0)+IF(AND((A551-Inputs!$B$8)&gt;=Inputs!$B$35-14,(A551-Inputs!$B$8)&lt;=Inputs!$B$35-1,(A551-Inputs!$B$8)&gt;=14),Inputs!$B$17/14,0))</f>
        <v/>
      </c>
      <c r="C551" s="29">
        <f>B551*Inputs!$B$10</f>
        <v/>
      </c>
      <c r="D551" s="29">
        <f>SUMIFS(Outflows!$C$5:$C$64,Outflows!$A$5:$A$64,A551)</f>
        <v/>
      </c>
      <c r="E551" s="29">
        <f>IF(ROW()-4-Inputs!$B$24&gt;=1,INDEX($C$5:$C$764,ROW()-4-Inputs!$B$24),0)</f>
        <v/>
      </c>
      <c r="F551" s="29">
        <f>F550+C551</f>
        <v/>
      </c>
      <c r="G551" s="29">
        <f>IF(A551&gt;=Inputs!$B$32,$F$764,MIN(IF(Inputs!$B$28="",1E+15,Inputs!$B$28),(1-Inputs!$B$26)*IF(ROW()-4-Inputs!$B$27&gt;=1,INDEX($F$5:$F$764,ROW()-4-Inputs!$B$27),0)))</f>
        <v/>
      </c>
      <c r="H551" s="29">
        <f>G551-G550</f>
        <v/>
      </c>
      <c r="I551" s="29">
        <f>IF(A551=Inputs!$B$32,$F$764,0)</f>
        <v/>
      </c>
      <c r="J551" s="29">
        <f>CHOOSE(Inputs!$B$37,E551,H551,I551)</f>
        <v/>
      </c>
      <c r="K551" s="29">
        <f>K550+J551-D551</f>
        <v/>
      </c>
      <c r="L551" s="29">
        <f>L550+E551-D551</f>
        <v/>
      </c>
      <c r="M551" s="29">
        <f>M550+H551-D551</f>
        <v/>
      </c>
      <c r="N551" s="29">
        <f>N550+I551-D551</f>
        <v/>
      </c>
      <c r="O551" s="29">
        <f>IF(MONTH(A551)&lt;&gt;MONTH(A550),K551,MIN(O550,K551))</f>
        <v/>
      </c>
      <c r="P551" s="29">
        <f>IF(MONTH(A551)&lt;&gt;MONTH(A550),L551,MIN(P550,L551))</f>
        <v/>
      </c>
      <c r="Q551" s="29">
        <f>IF(MONTH(A551)&lt;&gt;MONTH(A550),M551,MIN(Q550,M551))</f>
        <v/>
      </c>
      <c r="R551" s="29">
        <f>IF(MONTH(A551)&lt;&gt;MONTH(A550),N551,MIN(R550,N551))</f>
        <v/>
      </c>
    </row>
    <row r="552">
      <c r="A552" s="27">
        <f>A551+1</f>
        <v/>
      </c>
      <c r="B552" s="28">
        <f>Inputs!$B$9*(IF(AND((A552-Inputs!$B$8)&gt;=0,(A552-Inputs!$B$8)&lt;=13),Inputs!$B$16/14,0)+IF(AND((A552-Inputs!$B$8)&gt;=14,(A552-Inputs!$B$8)&lt;=Inputs!$B$35-15),Inputs!$B$18/MAX(1,Inputs!$B$35-28),0)+IF(AND((A552-Inputs!$B$8)&gt;=Inputs!$B$35-14,(A552-Inputs!$B$8)&lt;=Inputs!$B$35-1,(A552-Inputs!$B$8)&gt;=14),Inputs!$B$17/14,0))</f>
        <v/>
      </c>
      <c r="C552" s="29">
        <f>B552*Inputs!$B$10</f>
        <v/>
      </c>
      <c r="D552" s="29">
        <f>SUMIFS(Outflows!$C$5:$C$64,Outflows!$A$5:$A$64,A552)</f>
        <v/>
      </c>
      <c r="E552" s="29">
        <f>IF(ROW()-4-Inputs!$B$24&gt;=1,INDEX($C$5:$C$764,ROW()-4-Inputs!$B$24),0)</f>
        <v/>
      </c>
      <c r="F552" s="29">
        <f>F551+C552</f>
        <v/>
      </c>
      <c r="G552" s="29">
        <f>IF(A552&gt;=Inputs!$B$32,$F$764,MIN(IF(Inputs!$B$28="",1E+15,Inputs!$B$28),(1-Inputs!$B$26)*IF(ROW()-4-Inputs!$B$27&gt;=1,INDEX($F$5:$F$764,ROW()-4-Inputs!$B$27),0)))</f>
        <v/>
      </c>
      <c r="H552" s="29">
        <f>G552-G551</f>
        <v/>
      </c>
      <c r="I552" s="29">
        <f>IF(A552=Inputs!$B$32,$F$764,0)</f>
        <v/>
      </c>
      <c r="J552" s="29">
        <f>CHOOSE(Inputs!$B$37,E552,H552,I552)</f>
        <v/>
      </c>
      <c r="K552" s="29">
        <f>K551+J552-D552</f>
        <v/>
      </c>
      <c r="L552" s="29">
        <f>L551+E552-D552</f>
        <v/>
      </c>
      <c r="M552" s="29">
        <f>M551+H552-D552</f>
        <v/>
      </c>
      <c r="N552" s="29">
        <f>N551+I552-D552</f>
        <v/>
      </c>
      <c r="O552" s="29">
        <f>IF(MONTH(A552)&lt;&gt;MONTH(A551),K552,MIN(O551,K552))</f>
        <v/>
      </c>
      <c r="P552" s="29">
        <f>IF(MONTH(A552)&lt;&gt;MONTH(A551),L552,MIN(P551,L552))</f>
        <v/>
      </c>
      <c r="Q552" s="29">
        <f>IF(MONTH(A552)&lt;&gt;MONTH(A551),M552,MIN(Q551,M552))</f>
        <v/>
      </c>
      <c r="R552" s="29">
        <f>IF(MONTH(A552)&lt;&gt;MONTH(A551),N552,MIN(R551,N552))</f>
        <v/>
      </c>
    </row>
    <row r="553">
      <c r="A553" s="27">
        <f>A552+1</f>
        <v/>
      </c>
      <c r="B553" s="28">
        <f>Inputs!$B$9*(IF(AND((A553-Inputs!$B$8)&gt;=0,(A553-Inputs!$B$8)&lt;=13),Inputs!$B$16/14,0)+IF(AND((A553-Inputs!$B$8)&gt;=14,(A553-Inputs!$B$8)&lt;=Inputs!$B$35-15),Inputs!$B$18/MAX(1,Inputs!$B$35-28),0)+IF(AND((A553-Inputs!$B$8)&gt;=Inputs!$B$35-14,(A553-Inputs!$B$8)&lt;=Inputs!$B$35-1,(A553-Inputs!$B$8)&gt;=14),Inputs!$B$17/14,0))</f>
        <v/>
      </c>
      <c r="C553" s="29">
        <f>B553*Inputs!$B$10</f>
        <v/>
      </c>
      <c r="D553" s="29">
        <f>SUMIFS(Outflows!$C$5:$C$64,Outflows!$A$5:$A$64,A553)</f>
        <v/>
      </c>
      <c r="E553" s="29">
        <f>IF(ROW()-4-Inputs!$B$24&gt;=1,INDEX($C$5:$C$764,ROW()-4-Inputs!$B$24),0)</f>
        <v/>
      </c>
      <c r="F553" s="29">
        <f>F552+C553</f>
        <v/>
      </c>
      <c r="G553" s="29">
        <f>IF(A553&gt;=Inputs!$B$32,$F$764,MIN(IF(Inputs!$B$28="",1E+15,Inputs!$B$28),(1-Inputs!$B$26)*IF(ROW()-4-Inputs!$B$27&gt;=1,INDEX($F$5:$F$764,ROW()-4-Inputs!$B$27),0)))</f>
        <v/>
      </c>
      <c r="H553" s="29">
        <f>G553-G552</f>
        <v/>
      </c>
      <c r="I553" s="29">
        <f>IF(A553=Inputs!$B$32,$F$764,0)</f>
        <v/>
      </c>
      <c r="J553" s="29">
        <f>CHOOSE(Inputs!$B$37,E553,H553,I553)</f>
        <v/>
      </c>
      <c r="K553" s="29">
        <f>K552+J553-D553</f>
        <v/>
      </c>
      <c r="L553" s="29">
        <f>L552+E553-D553</f>
        <v/>
      </c>
      <c r="M553" s="29">
        <f>M552+H553-D553</f>
        <v/>
      </c>
      <c r="N553" s="29">
        <f>N552+I553-D553</f>
        <v/>
      </c>
      <c r="O553" s="29">
        <f>IF(MONTH(A553)&lt;&gt;MONTH(A552),K553,MIN(O552,K553))</f>
        <v/>
      </c>
      <c r="P553" s="29">
        <f>IF(MONTH(A553)&lt;&gt;MONTH(A552),L553,MIN(P552,L553))</f>
        <v/>
      </c>
      <c r="Q553" s="29">
        <f>IF(MONTH(A553)&lt;&gt;MONTH(A552),M553,MIN(Q552,M553))</f>
        <v/>
      </c>
      <c r="R553" s="29">
        <f>IF(MONTH(A553)&lt;&gt;MONTH(A552),N553,MIN(R552,N553))</f>
        <v/>
      </c>
    </row>
    <row r="554">
      <c r="A554" s="27">
        <f>A553+1</f>
        <v/>
      </c>
      <c r="B554" s="28">
        <f>Inputs!$B$9*(IF(AND((A554-Inputs!$B$8)&gt;=0,(A554-Inputs!$B$8)&lt;=13),Inputs!$B$16/14,0)+IF(AND((A554-Inputs!$B$8)&gt;=14,(A554-Inputs!$B$8)&lt;=Inputs!$B$35-15),Inputs!$B$18/MAX(1,Inputs!$B$35-28),0)+IF(AND((A554-Inputs!$B$8)&gt;=Inputs!$B$35-14,(A554-Inputs!$B$8)&lt;=Inputs!$B$35-1,(A554-Inputs!$B$8)&gt;=14),Inputs!$B$17/14,0))</f>
        <v/>
      </c>
      <c r="C554" s="29">
        <f>B554*Inputs!$B$10</f>
        <v/>
      </c>
      <c r="D554" s="29">
        <f>SUMIFS(Outflows!$C$5:$C$64,Outflows!$A$5:$A$64,A554)</f>
        <v/>
      </c>
      <c r="E554" s="29">
        <f>IF(ROW()-4-Inputs!$B$24&gt;=1,INDEX($C$5:$C$764,ROW()-4-Inputs!$B$24),0)</f>
        <v/>
      </c>
      <c r="F554" s="29">
        <f>F553+C554</f>
        <v/>
      </c>
      <c r="G554" s="29">
        <f>IF(A554&gt;=Inputs!$B$32,$F$764,MIN(IF(Inputs!$B$28="",1E+15,Inputs!$B$28),(1-Inputs!$B$26)*IF(ROW()-4-Inputs!$B$27&gt;=1,INDEX($F$5:$F$764,ROW()-4-Inputs!$B$27),0)))</f>
        <v/>
      </c>
      <c r="H554" s="29">
        <f>G554-G553</f>
        <v/>
      </c>
      <c r="I554" s="29">
        <f>IF(A554=Inputs!$B$32,$F$764,0)</f>
        <v/>
      </c>
      <c r="J554" s="29">
        <f>CHOOSE(Inputs!$B$37,E554,H554,I554)</f>
        <v/>
      </c>
      <c r="K554" s="29">
        <f>K553+J554-D554</f>
        <v/>
      </c>
      <c r="L554" s="29">
        <f>L553+E554-D554</f>
        <v/>
      </c>
      <c r="M554" s="29">
        <f>M553+H554-D554</f>
        <v/>
      </c>
      <c r="N554" s="29">
        <f>N553+I554-D554</f>
        <v/>
      </c>
      <c r="O554" s="29">
        <f>IF(MONTH(A554)&lt;&gt;MONTH(A553),K554,MIN(O553,K554))</f>
        <v/>
      </c>
      <c r="P554" s="29">
        <f>IF(MONTH(A554)&lt;&gt;MONTH(A553),L554,MIN(P553,L554))</f>
        <v/>
      </c>
      <c r="Q554" s="29">
        <f>IF(MONTH(A554)&lt;&gt;MONTH(A553),M554,MIN(Q553,M554))</f>
        <v/>
      </c>
      <c r="R554" s="29">
        <f>IF(MONTH(A554)&lt;&gt;MONTH(A553),N554,MIN(R553,N554))</f>
        <v/>
      </c>
    </row>
    <row r="555">
      <c r="A555" s="27">
        <f>A554+1</f>
        <v/>
      </c>
      <c r="B555" s="28">
        <f>Inputs!$B$9*(IF(AND((A555-Inputs!$B$8)&gt;=0,(A555-Inputs!$B$8)&lt;=13),Inputs!$B$16/14,0)+IF(AND((A555-Inputs!$B$8)&gt;=14,(A555-Inputs!$B$8)&lt;=Inputs!$B$35-15),Inputs!$B$18/MAX(1,Inputs!$B$35-28),0)+IF(AND((A555-Inputs!$B$8)&gt;=Inputs!$B$35-14,(A555-Inputs!$B$8)&lt;=Inputs!$B$35-1,(A555-Inputs!$B$8)&gt;=14),Inputs!$B$17/14,0))</f>
        <v/>
      </c>
      <c r="C555" s="29">
        <f>B555*Inputs!$B$10</f>
        <v/>
      </c>
      <c r="D555" s="29">
        <f>SUMIFS(Outflows!$C$5:$C$64,Outflows!$A$5:$A$64,A555)</f>
        <v/>
      </c>
      <c r="E555" s="29">
        <f>IF(ROW()-4-Inputs!$B$24&gt;=1,INDEX($C$5:$C$764,ROW()-4-Inputs!$B$24),0)</f>
        <v/>
      </c>
      <c r="F555" s="29">
        <f>F554+C555</f>
        <v/>
      </c>
      <c r="G555" s="29">
        <f>IF(A555&gt;=Inputs!$B$32,$F$764,MIN(IF(Inputs!$B$28="",1E+15,Inputs!$B$28),(1-Inputs!$B$26)*IF(ROW()-4-Inputs!$B$27&gt;=1,INDEX($F$5:$F$764,ROW()-4-Inputs!$B$27),0)))</f>
        <v/>
      </c>
      <c r="H555" s="29">
        <f>G555-G554</f>
        <v/>
      </c>
      <c r="I555" s="29">
        <f>IF(A555=Inputs!$B$32,$F$764,0)</f>
        <v/>
      </c>
      <c r="J555" s="29">
        <f>CHOOSE(Inputs!$B$37,E555,H555,I555)</f>
        <v/>
      </c>
      <c r="K555" s="29">
        <f>K554+J555-D555</f>
        <v/>
      </c>
      <c r="L555" s="29">
        <f>L554+E555-D555</f>
        <v/>
      </c>
      <c r="M555" s="29">
        <f>M554+H555-D555</f>
        <v/>
      </c>
      <c r="N555" s="29">
        <f>N554+I555-D555</f>
        <v/>
      </c>
      <c r="O555" s="29">
        <f>IF(MONTH(A555)&lt;&gt;MONTH(A554),K555,MIN(O554,K555))</f>
        <v/>
      </c>
      <c r="P555" s="29">
        <f>IF(MONTH(A555)&lt;&gt;MONTH(A554),L555,MIN(P554,L555))</f>
        <v/>
      </c>
      <c r="Q555" s="29">
        <f>IF(MONTH(A555)&lt;&gt;MONTH(A554),M555,MIN(Q554,M555))</f>
        <v/>
      </c>
      <c r="R555" s="29">
        <f>IF(MONTH(A555)&lt;&gt;MONTH(A554),N555,MIN(R554,N555))</f>
        <v/>
      </c>
    </row>
    <row r="556">
      <c r="A556" s="27">
        <f>A555+1</f>
        <v/>
      </c>
      <c r="B556" s="28">
        <f>Inputs!$B$9*(IF(AND((A556-Inputs!$B$8)&gt;=0,(A556-Inputs!$B$8)&lt;=13),Inputs!$B$16/14,0)+IF(AND((A556-Inputs!$B$8)&gt;=14,(A556-Inputs!$B$8)&lt;=Inputs!$B$35-15),Inputs!$B$18/MAX(1,Inputs!$B$35-28),0)+IF(AND((A556-Inputs!$B$8)&gt;=Inputs!$B$35-14,(A556-Inputs!$B$8)&lt;=Inputs!$B$35-1,(A556-Inputs!$B$8)&gt;=14),Inputs!$B$17/14,0))</f>
        <v/>
      </c>
      <c r="C556" s="29">
        <f>B556*Inputs!$B$10</f>
        <v/>
      </c>
      <c r="D556" s="29">
        <f>SUMIFS(Outflows!$C$5:$C$64,Outflows!$A$5:$A$64,A556)</f>
        <v/>
      </c>
      <c r="E556" s="29">
        <f>IF(ROW()-4-Inputs!$B$24&gt;=1,INDEX($C$5:$C$764,ROW()-4-Inputs!$B$24),0)</f>
        <v/>
      </c>
      <c r="F556" s="29">
        <f>F555+C556</f>
        <v/>
      </c>
      <c r="G556" s="29">
        <f>IF(A556&gt;=Inputs!$B$32,$F$764,MIN(IF(Inputs!$B$28="",1E+15,Inputs!$B$28),(1-Inputs!$B$26)*IF(ROW()-4-Inputs!$B$27&gt;=1,INDEX($F$5:$F$764,ROW()-4-Inputs!$B$27),0)))</f>
        <v/>
      </c>
      <c r="H556" s="29">
        <f>G556-G555</f>
        <v/>
      </c>
      <c r="I556" s="29">
        <f>IF(A556=Inputs!$B$32,$F$764,0)</f>
        <v/>
      </c>
      <c r="J556" s="29">
        <f>CHOOSE(Inputs!$B$37,E556,H556,I556)</f>
        <v/>
      </c>
      <c r="K556" s="29">
        <f>K555+J556-D556</f>
        <v/>
      </c>
      <c r="L556" s="29">
        <f>L555+E556-D556</f>
        <v/>
      </c>
      <c r="M556" s="29">
        <f>M555+H556-D556</f>
        <v/>
      </c>
      <c r="N556" s="29">
        <f>N555+I556-D556</f>
        <v/>
      </c>
      <c r="O556" s="29">
        <f>IF(MONTH(A556)&lt;&gt;MONTH(A555),K556,MIN(O555,K556))</f>
        <v/>
      </c>
      <c r="P556" s="29">
        <f>IF(MONTH(A556)&lt;&gt;MONTH(A555),L556,MIN(P555,L556))</f>
        <v/>
      </c>
      <c r="Q556" s="29">
        <f>IF(MONTH(A556)&lt;&gt;MONTH(A555),M556,MIN(Q555,M556))</f>
        <v/>
      </c>
      <c r="R556" s="29">
        <f>IF(MONTH(A556)&lt;&gt;MONTH(A555),N556,MIN(R555,N556))</f>
        <v/>
      </c>
    </row>
    <row r="557">
      <c r="A557" s="27">
        <f>A556+1</f>
        <v/>
      </c>
      <c r="B557" s="28">
        <f>Inputs!$B$9*(IF(AND((A557-Inputs!$B$8)&gt;=0,(A557-Inputs!$B$8)&lt;=13),Inputs!$B$16/14,0)+IF(AND((A557-Inputs!$B$8)&gt;=14,(A557-Inputs!$B$8)&lt;=Inputs!$B$35-15),Inputs!$B$18/MAX(1,Inputs!$B$35-28),0)+IF(AND((A557-Inputs!$B$8)&gt;=Inputs!$B$35-14,(A557-Inputs!$B$8)&lt;=Inputs!$B$35-1,(A557-Inputs!$B$8)&gt;=14),Inputs!$B$17/14,0))</f>
        <v/>
      </c>
      <c r="C557" s="29">
        <f>B557*Inputs!$B$10</f>
        <v/>
      </c>
      <c r="D557" s="29">
        <f>SUMIFS(Outflows!$C$5:$C$64,Outflows!$A$5:$A$64,A557)</f>
        <v/>
      </c>
      <c r="E557" s="29">
        <f>IF(ROW()-4-Inputs!$B$24&gt;=1,INDEX($C$5:$C$764,ROW()-4-Inputs!$B$24),0)</f>
        <v/>
      </c>
      <c r="F557" s="29">
        <f>F556+C557</f>
        <v/>
      </c>
      <c r="G557" s="29">
        <f>IF(A557&gt;=Inputs!$B$32,$F$764,MIN(IF(Inputs!$B$28="",1E+15,Inputs!$B$28),(1-Inputs!$B$26)*IF(ROW()-4-Inputs!$B$27&gt;=1,INDEX($F$5:$F$764,ROW()-4-Inputs!$B$27),0)))</f>
        <v/>
      </c>
      <c r="H557" s="29">
        <f>G557-G556</f>
        <v/>
      </c>
      <c r="I557" s="29">
        <f>IF(A557=Inputs!$B$32,$F$764,0)</f>
        <v/>
      </c>
      <c r="J557" s="29">
        <f>CHOOSE(Inputs!$B$37,E557,H557,I557)</f>
        <v/>
      </c>
      <c r="K557" s="29">
        <f>K556+J557-D557</f>
        <v/>
      </c>
      <c r="L557" s="29">
        <f>L556+E557-D557</f>
        <v/>
      </c>
      <c r="M557" s="29">
        <f>M556+H557-D557</f>
        <v/>
      </c>
      <c r="N557" s="29">
        <f>N556+I557-D557</f>
        <v/>
      </c>
      <c r="O557" s="29">
        <f>IF(MONTH(A557)&lt;&gt;MONTH(A556),K557,MIN(O556,K557))</f>
        <v/>
      </c>
      <c r="P557" s="29">
        <f>IF(MONTH(A557)&lt;&gt;MONTH(A556),L557,MIN(P556,L557))</f>
        <v/>
      </c>
      <c r="Q557" s="29">
        <f>IF(MONTH(A557)&lt;&gt;MONTH(A556),M557,MIN(Q556,M557))</f>
        <v/>
      </c>
      <c r="R557" s="29">
        <f>IF(MONTH(A557)&lt;&gt;MONTH(A556),N557,MIN(R556,N557))</f>
        <v/>
      </c>
    </row>
    <row r="558">
      <c r="A558" s="27">
        <f>A557+1</f>
        <v/>
      </c>
      <c r="B558" s="28">
        <f>Inputs!$B$9*(IF(AND((A558-Inputs!$B$8)&gt;=0,(A558-Inputs!$B$8)&lt;=13),Inputs!$B$16/14,0)+IF(AND((A558-Inputs!$B$8)&gt;=14,(A558-Inputs!$B$8)&lt;=Inputs!$B$35-15),Inputs!$B$18/MAX(1,Inputs!$B$35-28),0)+IF(AND((A558-Inputs!$B$8)&gt;=Inputs!$B$35-14,(A558-Inputs!$B$8)&lt;=Inputs!$B$35-1,(A558-Inputs!$B$8)&gt;=14),Inputs!$B$17/14,0))</f>
        <v/>
      </c>
      <c r="C558" s="29">
        <f>B558*Inputs!$B$10</f>
        <v/>
      </c>
      <c r="D558" s="29">
        <f>SUMIFS(Outflows!$C$5:$C$64,Outflows!$A$5:$A$64,A558)</f>
        <v/>
      </c>
      <c r="E558" s="29">
        <f>IF(ROW()-4-Inputs!$B$24&gt;=1,INDEX($C$5:$C$764,ROW()-4-Inputs!$B$24),0)</f>
        <v/>
      </c>
      <c r="F558" s="29">
        <f>F557+C558</f>
        <v/>
      </c>
      <c r="G558" s="29">
        <f>IF(A558&gt;=Inputs!$B$32,$F$764,MIN(IF(Inputs!$B$28="",1E+15,Inputs!$B$28),(1-Inputs!$B$26)*IF(ROW()-4-Inputs!$B$27&gt;=1,INDEX($F$5:$F$764,ROW()-4-Inputs!$B$27),0)))</f>
        <v/>
      </c>
      <c r="H558" s="29">
        <f>G558-G557</f>
        <v/>
      </c>
      <c r="I558" s="29">
        <f>IF(A558=Inputs!$B$32,$F$764,0)</f>
        <v/>
      </c>
      <c r="J558" s="29">
        <f>CHOOSE(Inputs!$B$37,E558,H558,I558)</f>
        <v/>
      </c>
      <c r="K558" s="29">
        <f>K557+J558-D558</f>
        <v/>
      </c>
      <c r="L558" s="29">
        <f>L557+E558-D558</f>
        <v/>
      </c>
      <c r="M558" s="29">
        <f>M557+H558-D558</f>
        <v/>
      </c>
      <c r="N558" s="29">
        <f>N557+I558-D558</f>
        <v/>
      </c>
      <c r="O558" s="29">
        <f>IF(MONTH(A558)&lt;&gt;MONTH(A557),K558,MIN(O557,K558))</f>
        <v/>
      </c>
      <c r="P558" s="29">
        <f>IF(MONTH(A558)&lt;&gt;MONTH(A557),L558,MIN(P557,L558))</f>
        <v/>
      </c>
      <c r="Q558" s="29">
        <f>IF(MONTH(A558)&lt;&gt;MONTH(A557),M558,MIN(Q557,M558))</f>
        <v/>
      </c>
      <c r="R558" s="29">
        <f>IF(MONTH(A558)&lt;&gt;MONTH(A557),N558,MIN(R557,N558))</f>
        <v/>
      </c>
    </row>
    <row r="559">
      <c r="A559" s="27">
        <f>A558+1</f>
        <v/>
      </c>
      <c r="B559" s="28">
        <f>Inputs!$B$9*(IF(AND((A559-Inputs!$B$8)&gt;=0,(A559-Inputs!$B$8)&lt;=13),Inputs!$B$16/14,0)+IF(AND((A559-Inputs!$B$8)&gt;=14,(A559-Inputs!$B$8)&lt;=Inputs!$B$35-15),Inputs!$B$18/MAX(1,Inputs!$B$35-28),0)+IF(AND((A559-Inputs!$B$8)&gt;=Inputs!$B$35-14,(A559-Inputs!$B$8)&lt;=Inputs!$B$35-1,(A559-Inputs!$B$8)&gt;=14),Inputs!$B$17/14,0))</f>
        <v/>
      </c>
      <c r="C559" s="29">
        <f>B559*Inputs!$B$10</f>
        <v/>
      </c>
      <c r="D559" s="29">
        <f>SUMIFS(Outflows!$C$5:$C$64,Outflows!$A$5:$A$64,A559)</f>
        <v/>
      </c>
      <c r="E559" s="29">
        <f>IF(ROW()-4-Inputs!$B$24&gt;=1,INDEX($C$5:$C$764,ROW()-4-Inputs!$B$24),0)</f>
        <v/>
      </c>
      <c r="F559" s="29">
        <f>F558+C559</f>
        <v/>
      </c>
      <c r="G559" s="29">
        <f>IF(A559&gt;=Inputs!$B$32,$F$764,MIN(IF(Inputs!$B$28="",1E+15,Inputs!$B$28),(1-Inputs!$B$26)*IF(ROW()-4-Inputs!$B$27&gt;=1,INDEX($F$5:$F$764,ROW()-4-Inputs!$B$27),0)))</f>
        <v/>
      </c>
      <c r="H559" s="29">
        <f>G559-G558</f>
        <v/>
      </c>
      <c r="I559" s="29">
        <f>IF(A559=Inputs!$B$32,$F$764,0)</f>
        <v/>
      </c>
      <c r="J559" s="29">
        <f>CHOOSE(Inputs!$B$37,E559,H559,I559)</f>
        <v/>
      </c>
      <c r="K559" s="29">
        <f>K558+J559-D559</f>
        <v/>
      </c>
      <c r="L559" s="29">
        <f>L558+E559-D559</f>
        <v/>
      </c>
      <c r="M559" s="29">
        <f>M558+H559-D559</f>
        <v/>
      </c>
      <c r="N559" s="29">
        <f>N558+I559-D559</f>
        <v/>
      </c>
      <c r="O559" s="29">
        <f>IF(MONTH(A559)&lt;&gt;MONTH(A558),K559,MIN(O558,K559))</f>
        <v/>
      </c>
      <c r="P559" s="29">
        <f>IF(MONTH(A559)&lt;&gt;MONTH(A558),L559,MIN(P558,L559))</f>
        <v/>
      </c>
      <c r="Q559" s="29">
        <f>IF(MONTH(A559)&lt;&gt;MONTH(A558),M559,MIN(Q558,M559))</f>
        <v/>
      </c>
      <c r="R559" s="29">
        <f>IF(MONTH(A559)&lt;&gt;MONTH(A558),N559,MIN(R558,N559))</f>
        <v/>
      </c>
    </row>
    <row r="560">
      <c r="A560" s="27">
        <f>A559+1</f>
        <v/>
      </c>
      <c r="B560" s="28">
        <f>Inputs!$B$9*(IF(AND((A560-Inputs!$B$8)&gt;=0,(A560-Inputs!$B$8)&lt;=13),Inputs!$B$16/14,0)+IF(AND((A560-Inputs!$B$8)&gt;=14,(A560-Inputs!$B$8)&lt;=Inputs!$B$35-15),Inputs!$B$18/MAX(1,Inputs!$B$35-28),0)+IF(AND((A560-Inputs!$B$8)&gt;=Inputs!$B$35-14,(A560-Inputs!$B$8)&lt;=Inputs!$B$35-1,(A560-Inputs!$B$8)&gt;=14),Inputs!$B$17/14,0))</f>
        <v/>
      </c>
      <c r="C560" s="29">
        <f>B560*Inputs!$B$10</f>
        <v/>
      </c>
      <c r="D560" s="29">
        <f>SUMIFS(Outflows!$C$5:$C$64,Outflows!$A$5:$A$64,A560)</f>
        <v/>
      </c>
      <c r="E560" s="29">
        <f>IF(ROW()-4-Inputs!$B$24&gt;=1,INDEX($C$5:$C$764,ROW()-4-Inputs!$B$24),0)</f>
        <v/>
      </c>
      <c r="F560" s="29">
        <f>F559+C560</f>
        <v/>
      </c>
      <c r="G560" s="29">
        <f>IF(A560&gt;=Inputs!$B$32,$F$764,MIN(IF(Inputs!$B$28="",1E+15,Inputs!$B$28),(1-Inputs!$B$26)*IF(ROW()-4-Inputs!$B$27&gt;=1,INDEX($F$5:$F$764,ROW()-4-Inputs!$B$27),0)))</f>
        <v/>
      </c>
      <c r="H560" s="29">
        <f>G560-G559</f>
        <v/>
      </c>
      <c r="I560" s="29">
        <f>IF(A560=Inputs!$B$32,$F$764,0)</f>
        <v/>
      </c>
      <c r="J560" s="29">
        <f>CHOOSE(Inputs!$B$37,E560,H560,I560)</f>
        <v/>
      </c>
      <c r="K560" s="29">
        <f>K559+J560-D560</f>
        <v/>
      </c>
      <c r="L560" s="29">
        <f>L559+E560-D560</f>
        <v/>
      </c>
      <c r="M560" s="29">
        <f>M559+H560-D560</f>
        <v/>
      </c>
      <c r="N560" s="29">
        <f>N559+I560-D560</f>
        <v/>
      </c>
      <c r="O560" s="29">
        <f>IF(MONTH(A560)&lt;&gt;MONTH(A559),K560,MIN(O559,K560))</f>
        <v/>
      </c>
      <c r="P560" s="29">
        <f>IF(MONTH(A560)&lt;&gt;MONTH(A559),L560,MIN(P559,L560))</f>
        <v/>
      </c>
      <c r="Q560" s="29">
        <f>IF(MONTH(A560)&lt;&gt;MONTH(A559),M560,MIN(Q559,M560))</f>
        <v/>
      </c>
      <c r="R560" s="29">
        <f>IF(MONTH(A560)&lt;&gt;MONTH(A559),N560,MIN(R559,N560))</f>
        <v/>
      </c>
    </row>
    <row r="561">
      <c r="A561" s="27">
        <f>A560+1</f>
        <v/>
      </c>
      <c r="B561" s="28">
        <f>Inputs!$B$9*(IF(AND((A561-Inputs!$B$8)&gt;=0,(A561-Inputs!$B$8)&lt;=13),Inputs!$B$16/14,0)+IF(AND((A561-Inputs!$B$8)&gt;=14,(A561-Inputs!$B$8)&lt;=Inputs!$B$35-15),Inputs!$B$18/MAX(1,Inputs!$B$35-28),0)+IF(AND((A561-Inputs!$B$8)&gt;=Inputs!$B$35-14,(A561-Inputs!$B$8)&lt;=Inputs!$B$35-1,(A561-Inputs!$B$8)&gt;=14),Inputs!$B$17/14,0))</f>
        <v/>
      </c>
      <c r="C561" s="29">
        <f>B561*Inputs!$B$10</f>
        <v/>
      </c>
      <c r="D561" s="29">
        <f>SUMIFS(Outflows!$C$5:$C$64,Outflows!$A$5:$A$64,A561)</f>
        <v/>
      </c>
      <c r="E561" s="29">
        <f>IF(ROW()-4-Inputs!$B$24&gt;=1,INDEX($C$5:$C$764,ROW()-4-Inputs!$B$24),0)</f>
        <v/>
      </c>
      <c r="F561" s="29">
        <f>F560+C561</f>
        <v/>
      </c>
      <c r="G561" s="29">
        <f>IF(A561&gt;=Inputs!$B$32,$F$764,MIN(IF(Inputs!$B$28="",1E+15,Inputs!$B$28),(1-Inputs!$B$26)*IF(ROW()-4-Inputs!$B$27&gt;=1,INDEX($F$5:$F$764,ROW()-4-Inputs!$B$27),0)))</f>
        <v/>
      </c>
      <c r="H561" s="29">
        <f>G561-G560</f>
        <v/>
      </c>
      <c r="I561" s="29">
        <f>IF(A561=Inputs!$B$32,$F$764,0)</f>
        <v/>
      </c>
      <c r="J561" s="29">
        <f>CHOOSE(Inputs!$B$37,E561,H561,I561)</f>
        <v/>
      </c>
      <c r="K561" s="29">
        <f>K560+J561-D561</f>
        <v/>
      </c>
      <c r="L561" s="29">
        <f>L560+E561-D561</f>
        <v/>
      </c>
      <c r="M561" s="29">
        <f>M560+H561-D561</f>
        <v/>
      </c>
      <c r="N561" s="29">
        <f>N560+I561-D561</f>
        <v/>
      </c>
      <c r="O561" s="29">
        <f>IF(MONTH(A561)&lt;&gt;MONTH(A560),K561,MIN(O560,K561))</f>
        <v/>
      </c>
      <c r="P561" s="29">
        <f>IF(MONTH(A561)&lt;&gt;MONTH(A560),L561,MIN(P560,L561))</f>
        <v/>
      </c>
      <c r="Q561" s="29">
        <f>IF(MONTH(A561)&lt;&gt;MONTH(A560),M561,MIN(Q560,M561))</f>
        <v/>
      </c>
      <c r="R561" s="29">
        <f>IF(MONTH(A561)&lt;&gt;MONTH(A560),N561,MIN(R560,N561))</f>
        <v/>
      </c>
    </row>
    <row r="562">
      <c r="A562" s="27">
        <f>A561+1</f>
        <v/>
      </c>
      <c r="B562" s="28">
        <f>Inputs!$B$9*(IF(AND((A562-Inputs!$B$8)&gt;=0,(A562-Inputs!$B$8)&lt;=13),Inputs!$B$16/14,0)+IF(AND((A562-Inputs!$B$8)&gt;=14,(A562-Inputs!$B$8)&lt;=Inputs!$B$35-15),Inputs!$B$18/MAX(1,Inputs!$B$35-28),0)+IF(AND((A562-Inputs!$B$8)&gt;=Inputs!$B$35-14,(A562-Inputs!$B$8)&lt;=Inputs!$B$35-1,(A562-Inputs!$B$8)&gt;=14),Inputs!$B$17/14,0))</f>
        <v/>
      </c>
      <c r="C562" s="29">
        <f>B562*Inputs!$B$10</f>
        <v/>
      </c>
      <c r="D562" s="29">
        <f>SUMIFS(Outflows!$C$5:$C$64,Outflows!$A$5:$A$64,A562)</f>
        <v/>
      </c>
      <c r="E562" s="29">
        <f>IF(ROW()-4-Inputs!$B$24&gt;=1,INDEX($C$5:$C$764,ROW()-4-Inputs!$B$24),0)</f>
        <v/>
      </c>
      <c r="F562" s="29">
        <f>F561+C562</f>
        <v/>
      </c>
      <c r="G562" s="29">
        <f>IF(A562&gt;=Inputs!$B$32,$F$764,MIN(IF(Inputs!$B$28="",1E+15,Inputs!$B$28),(1-Inputs!$B$26)*IF(ROW()-4-Inputs!$B$27&gt;=1,INDEX($F$5:$F$764,ROW()-4-Inputs!$B$27),0)))</f>
        <v/>
      </c>
      <c r="H562" s="29">
        <f>G562-G561</f>
        <v/>
      </c>
      <c r="I562" s="29">
        <f>IF(A562=Inputs!$B$32,$F$764,0)</f>
        <v/>
      </c>
      <c r="J562" s="29">
        <f>CHOOSE(Inputs!$B$37,E562,H562,I562)</f>
        <v/>
      </c>
      <c r="K562" s="29">
        <f>K561+J562-D562</f>
        <v/>
      </c>
      <c r="L562" s="29">
        <f>L561+E562-D562</f>
        <v/>
      </c>
      <c r="M562" s="29">
        <f>M561+H562-D562</f>
        <v/>
      </c>
      <c r="N562" s="29">
        <f>N561+I562-D562</f>
        <v/>
      </c>
      <c r="O562" s="29">
        <f>IF(MONTH(A562)&lt;&gt;MONTH(A561),K562,MIN(O561,K562))</f>
        <v/>
      </c>
      <c r="P562" s="29">
        <f>IF(MONTH(A562)&lt;&gt;MONTH(A561),L562,MIN(P561,L562))</f>
        <v/>
      </c>
      <c r="Q562" s="29">
        <f>IF(MONTH(A562)&lt;&gt;MONTH(A561),M562,MIN(Q561,M562))</f>
        <v/>
      </c>
      <c r="R562" s="29">
        <f>IF(MONTH(A562)&lt;&gt;MONTH(A561),N562,MIN(R561,N562))</f>
        <v/>
      </c>
    </row>
    <row r="563">
      <c r="A563" s="27">
        <f>A562+1</f>
        <v/>
      </c>
      <c r="B563" s="28">
        <f>Inputs!$B$9*(IF(AND((A563-Inputs!$B$8)&gt;=0,(A563-Inputs!$B$8)&lt;=13),Inputs!$B$16/14,0)+IF(AND((A563-Inputs!$B$8)&gt;=14,(A563-Inputs!$B$8)&lt;=Inputs!$B$35-15),Inputs!$B$18/MAX(1,Inputs!$B$35-28),0)+IF(AND((A563-Inputs!$B$8)&gt;=Inputs!$B$35-14,(A563-Inputs!$B$8)&lt;=Inputs!$B$35-1,(A563-Inputs!$B$8)&gt;=14),Inputs!$B$17/14,0))</f>
        <v/>
      </c>
      <c r="C563" s="29">
        <f>B563*Inputs!$B$10</f>
        <v/>
      </c>
      <c r="D563" s="29">
        <f>SUMIFS(Outflows!$C$5:$C$64,Outflows!$A$5:$A$64,A563)</f>
        <v/>
      </c>
      <c r="E563" s="29">
        <f>IF(ROW()-4-Inputs!$B$24&gt;=1,INDEX($C$5:$C$764,ROW()-4-Inputs!$B$24),0)</f>
        <v/>
      </c>
      <c r="F563" s="29">
        <f>F562+C563</f>
        <v/>
      </c>
      <c r="G563" s="29">
        <f>IF(A563&gt;=Inputs!$B$32,$F$764,MIN(IF(Inputs!$B$28="",1E+15,Inputs!$B$28),(1-Inputs!$B$26)*IF(ROW()-4-Inputs!$B$27&gt;=1,INDEX($F$5:$F$764,ROW()-4-Inputs!$B$27),0)))</f>
        <v/>
      </c>
      <c r="H563" s="29">
        <f>G563-G562</f>
        <v/>
      </c>
      <c r="I563" s="29">
        <f>IF(A563=Inputs!$B$32,$F$764,0)</f>
        <v/>
      </c>
      <c r="J563" s="29">
        <f>CHOOSE(Inputs!$B$37,E563,H563,I563)</f>
        <v/>
      </c>
      <c r="K563" s="29">
        <f>K562+J563-D563</f>
        <v/>
      </c>
      <c r="L563" s="29">
        <f>L562+E563-D563</f>
        <v/>
      </c>
      <c r="M563" s="29">
        <f>M562+H563-D563</f>
        <v/>
      </c>
      <c r="N563" s="29">
        <f>N562+I563-D563</f>
        <v/>
      </c>
      <c r="O563" s="29">
        <f>IF(MONTH(A563)&lt;&gt;MONTH(A562),K563,MIN(O562,K563))</f>
        <v/>
      </c>
      <c r="P563" s="29">
        <f>IF(MONTH(A563)&lt;&gt;MONTH(A562),L563,MIN(P562,L563))</f>
        <v/>
      </c>
      <c r="Q563" s="29">
        <f>IF(MONTH(A563)&lt;&gt;MONTH(A562),M563,MIN(Q562,M563))</f>
        <v/>
      </c>
      <c r="R563" s="29">
        <f>IF(MONTH(A563)&lt;&gt;MONTH(A562),N563,MIN(R562,N563))</f>
        <v/>
      </c>
    </row>
    <row r="564">
      <c r="A564" s="27">
        <f>A563+1</f>
        <v/>
      </c>
      <c r="B564" s="28">
        <f>Inputs!$B$9*(IF(AND((A564-Inputs!$B$8)&gt;=0,(A564-Inputs!$B$8)&lt;=13),Inputs!$B$16/14,0)+IF(AND((A564-Inputs!$B$8)&gt;=14,(A564-Inputs!$B$8)&lt;=Inputs!$B$35-15),Inputs!$B$18/MAX(1,Inputs!$B$35-28),0)+IF(AND((A564-Inputs!$B$8)&gt;=Inputs!$B$35-14,(A564-Inputs!$B$8)&lt;=Inputs!$B$35-1,(A564-Inputs!$B$8)&gt;=14),Inputs!$B$17/14,0))</f>
        <v/>
      </c>
      <c r="C564" s="29">
        <f>B564*Inputs!$B$10</f>
        <v/>
      </c>
      <c r="D564" s="29">
        <f>SUMIFS(Outflows!$C$5:$C$64,Outflows!$A$5:$A$64,A564)</f>
        <v/>
      </c>
      <c r="E564" s="29">
        <f>IF(ROW()-4-Inputs!$B$24&gt;=1,INDEX($C$5:$C$764,ROW()-4-Inputs!$B$24),0)</f>
        <v/>
      </c>
      <c r="F564" s="29">
        <f>F563+C564</f>
        <v/>
      </c>
      <c r="G564" s="29">
        <f>IF(A564&gt;=Inputs!$B$32,$F$764,MIN(IF(Inputs!$B$28="",1E+15,Inputs!$B$28),(1-Inputs!$B$26)*IF(ROW()-4-Inputs!$B$27&gt;=1,INDEX($F$5:$F$764,ROW()-4-Inputs!$B$27),0)))</f>
        <v/>
      </c>
      <c r="H564" s="29">
        <f>G564-G563</f>
        <v/>
      </c>
      <c r="I564" s="29">
        <f>IF(A564=Inputs!$B$32,$F$764,0)</f>
        <v/>
      </c>
      <c r="J564" s="29">
        <f>CHOOSE(Inputs!$B$37,E564,H564,I564)</f>
        <v/>
      </c>
      <c r="K564" s="29">
        <f>K563+J564-D564</f>
        <v/>
      </c>
      <c r="L564" s="29">
        <f>L563+E564-D564</f>
        <v/>
      </c>
      <c r="M564" s="29">
        <f>M563+H564-D564</f>
        <v/>
      </c>
      <c r="N564" s="29">
        <f>N563+I564-D564</f>
        <v/>
      </c>
      <c r="O564" s="29">
        <f>IF(MONTH(A564)&lt;&gt;MONTH(A563),K564,MIN(O563,K564))</f>
        <v/>
      </c>
      <c r="P564" s="29">
        <f>IF(MONTH(A564)&lt;&gt;MONTH(A563),L564,MIN(P563,L564))</f>
        <v/>
      </c>
      <c r="Q564" s="29">
        <f>IF(MONTH(A564)&lt;&gt;MONTH(A563),M564,MIN(Q563,M564))</f>
        <v/>
      </c>
      <c r="R564" s="29">
        <f>IF(MONTH(A564)&lt;&gt;MONTH(A563),N564,MIN(R563,N564))</f>
        <v/>
      </c>
    </row>
    <row r="565">
      <c r="A565" s="27">
        <f>A564+1</f>
        <v/>
      </c>
      <c r="B565" s="28">
        <f>Inputs!$B$9*(IF(AND((A565-Inputs!$B$8)&gt;=0,(A565-Inputs!$B$8)&lt;=13),Inputs!$B$16/14,0)+IF(AND((A565-Inputs!$B$8)&gt;=14,(A565-Inputs!$B$8)&lt;=Inputs!$B$35-15),Inputs!$B$18/MAX(1,Inputs!$B$35-28),0)+IF(AND((A565-Inputs!$B$8)&gt;=Inputs!$B$35-14,(A565-Inputs!$B$8)&lt;=Inputs!$B$35-1,(A565-Inputs!$B$8)&gt;=14),Inputs!$B$17/14,0))</f>
        <v/>
      </c>
      <c r="C565" s="29">
        <f>B565*Inputs!$B$10</f>
        <v/>
      </c>
      <c r="D565" s="29">
        <f>SUMIFS(Outflows!$C$5:$C$64,Outflows!$A$5:$A$64,A565)</f>
        <v/>
      </c>
      <c r="E565" s="29">
        <f>IF(ROW()-4-Inputs!$B$24&gt;=1,INDEX($C$5:$C$764,ROW()-4-Inputs!$B$24),0)</f>
        <v/>
      </c>
      <c r="F565" s="29">
        <f>F564+C565</f>
        <v/>
      </c>
      <c r="G565" s="29">
        <f>IF(A565&gt;=Inputs!$B$32,$F$764,MIN(IF(Inputs!$B$28="",1E+15,Inputs!$B$28),(1-Inputs!$B$26)*IF(ROW()-4-Inputs!$B$27&gt;=1,INDEX($F$5:$F$764,ROW()-4-Inputs!$B$27),0)))</f>
        <v/>
      </c>
      <c r="H565" s="29">
        <f>G565-G564</f>
        <v/>
      </c>
      <c r="I565" s="29">
        <f>IF(A565=Inputs!$B$32,$F$764,0)</f>
        <v/>
      </c>
      <c r="J565" s="29">
        <f>CHOOSE(Inputs!$B$37,E565,H565,I565)</f>
        <v/>
      </c>
      <c r="K565" s="29">
        <f>K564+J565-D565</f>
        <v/>
      </c>
      <c r="L565" s="29">
        <f>L564+E565-D565</f>
        <v/>
      </c>
      <c r="M565" s="29">
        <f>M564+H565-D565</f>
        <v/>
      </c>
      <c r="N565" s="29">
        <f>N564+I565-D565</f>
        <v/>
      </c>
      <c r="O565" s="29">
        <f>IF(MONTH(A565)&lt;&gt;MONTH(A564),K565,MIN(O564,K565))</f>
        <v/>
      </c>
      <c r="P565" s="29">
        <f>IF(MONTH(A565)&lt;&gt;MONTH(A564),L565,MIN(P564,L565))</f>
        <v/>
      </c>
      <c r="Q565" s="29">
        <f>IF(MONTH(A565)&lt;&gt;MONTH(A564),M565,MIN(Q564,M565))</f>
        <v/>
      </c>
      <c r="R565" s="29">
        <f>IF(MONTH(A565)&lt;&gt;MONTH(A564),N565,MIN(R564,N565))</f>
        <v/>
      </c>
    </row>
    <row r="566">
      <c r="A566" s="27">
        <f>A565+1</f>
        <v/>
      </c>
      <c r="B566" s="28">
        <f>Inputs!$B$9*(IF(AND((A566-Inputs!$B$8)&gt;=0,(A566-Inputs!$B$8)&lt;=13),Inputs!$B$16/14,0)+IF(AND((A566-Inputs!$B$8)&gt;=14,(A566-Inputs!$B$8)&lt;=Inputs!$B$35-15),Inputs!$B$18/MAX(1,Inputs!$B$35-28),0)+IF(AND((A566-Inputs!$B$8)&gt;=Inputs!$B$35-14,(A566-Inputs!$B$8)&lt;=Inputs!$B$35-1,(A566-Inputs!$B$8)&gt;=14),Inputs!$B$17/14,0))</f>
        <v/>
      </c>
      <c r="C566" s="29">
        <f>B566*Inputs!$B$10</f>
        <v/>
      </c>
      <c r="D566" s="29">
        <f>SUMIFS(Outflows!$C$5:$C$64,Outflows!$A$5:$A$64,A566)</f>
        <v/>
      </c>
      <c r="E566" s="29">
        <f>IF(ROW()-4-Inputs!$B$24&gt;=1,INDEX($C$5:$C$764,ROW()-4-Inputs!$B$24),0)</f>
        <v/>
      </c>
      <c r="F566" s="29">
        <f>F565+C566</f>
        <v/>
      </c>
      <c r="G566" s="29">
        <f>IF(A566&gt;=Inputs!$B$32,$F$764,MIN(IF(Inputs!$B$28="",1E+15,Inputs!$B$28),(1-Inputs!$B$26)*IF(ROW()-4-Inputs!$B$27&gt;=1,INDEX($F$5:$F$764,ROW()-4-Inputs!$B$27),0)))</f>
        <v/>
      </c>
      <c r="H566" s="29">
        <f>G566-G565</f>
        <v/>
      </c>
      <c r="I566" s="29">
        <f>IF(A566=Inputs!$B$32,$F$764,0)</f>
        <v/>
      </c>
      <c r="J566" s="29">
        <f>CHOOSE(Inputs!$B$37,E566,H566,I566)</f>
        <v/>
      </c>
      <c r="K566" s="29">
        <f>K565+J566-D566</f>
        <v/>
      </c>
      <c r="L566" s="29">
        <f>L565+E566-D566</f>
        <v/>
      </c>
      <c r="M566" s="29">
        <f>M565+H566-D566</f>
        <v/>
      </c>
      <c r="N566" s="29">
        <f>N565+I566-D566</f>
        <v/>
      </c>
      <c r="O566" s="29">
        <f>IF(MONTH(A566)&lt;&gt;MONTH(A565),K566,MIN(O565,K566))</f>
        <v/>
      </c>
      <c r="P566" s="29">
        <f>IF(MONTH(A566)&lt;&gt;MONTH(A565),L566,MIN(P565,L566))</f>
        <v/>
      </c>
      <c r="Q566" s="29">
        <f>IF(MONTH(A566)&lt;&gt;MONTH(A565),M566,MIN(Q565,M566))</f>
        <v/>
      </c>
      <c r="R566" s="29">
        <f>IF(MONTH(A566)&lt;&gt;MONTH(A565),N566,MIN(R565,N566))</f>
        <v/>
      </c>
    </row>
    <row r="567">
      <c r="A567" s="27">
        <f>A566+1</f>
        <v/>
      </c>
      <c r="B567" s="28">
        <f>Inputs!$B$9*(IF(AND((A567-Inputs!$B$8)&gt;=0,(A567-Inputs!$B$8)&lt;=13),Inputs!$B$16/14,0)+IF(AND((A567-Inputs!$B$8)&gt;=14,(A567-Inputs!$B$8)&lt;=Inputs!$B$35-15),Inputs!$B$18/MAX(1,Inputs!$B$35-28),0)+IF(AND((A567-Inputs!$B$8)&gt;=Inputs!$B$35-14,(A567-Inputs!$B$8)&lt;=Inputs!$B$35-1,(A567-Inputs!$B$8)&gt;=14),Inputs!$B$17/14,0))</f>
        <v/>
      </c>
      <c r="C567" s="29">
        <f>B567*Inputs!$B$10</f>
        <v/>
      </c>
      <c r="D567" s="29">
        <f>SUMIFS(Outflows!$C$5:$C$64,Outflows!$A$5:$A$64,A567)</f>
        <v/>
      </c>
      <c r="E567" s="29">
        <f>IF(ROW()-4-Inputs!$B$24&gt;=1,INDEX($C$5:$C$764,ROW()-4-Inputs!$B$24),0)</f>
        <v/>
      </c>
      <c r="F567" s="29">
        <f>F566+C567</f>
        <v/>
      </c>
      <c r="G567" s="29">
        <f>IF(A567&gt;=Inputs!$B$32,$F$764,MIN(IF(Inputs!$B$28="",1E+15,Inputs!$B$28),(1-Inputs!$B$26)*IF(ROW()-4-Inputs!$B$27&gt;=1,INDEX($F$5:$F$764,ROW()-4-Inputs!$B$27),0)))</f>
        <v/>
      </c>
      <c r="H567" s="29">
        <f>G567-G566</f>
        <v/>
      </c>
      <c r="I567" s="29">
        <f>IF(A567=Inputs!$B$32,$F$764,0)</f>
        <v/>
      </c>
      <c r="J567" s="29">
        <f>CHOOSE(Inputs!$B$37,E567,H567,I567)</f>
        <v/>
      </c>
      <c r="K567" s="29">
        <f>K566+J567-D567</f>
        <v/>
      </c>
      <c r="L567" s="29">
        <f>L566+E567-D567</f>
        <v/>
      </c>
      <c r="M567" s="29">
        <f>M566+H567-D567</f>
        <v/>
      </c>
      <c r="N567" s="29">
        <f>N566+I567-D567</f>
        <v/>
      </c>
      <c r="O567" s="29">
        <f>IF(MONTH(A567)&lt;&gt;MONTH(A566),K567,MIN(O566,K567))</f>
        <v/>
      </c>
      <c r="P567" s="29">
        <f>IF(MONTH(A567)&lt;&gt;MONTH(A566),L567,MIN(P566,L567))</f>
        <v/>
      </c>
      <c r="Q567" s="29">
        <f>IF(MONTH(A567)&lt;&gt;MONTH(A566),M567,MIN(Q566,M567))</f>
        <v/>
      </c>
      <c r="R567" s="29">
        <f>IF(MONTH(A567)&lt;&gt;MONTH(A566),N567,MIN(R566,N567))</f>
        <v/>
      </c>
    </row>
    <row r="568">
      <c r="A568" s="27">
        <f>A567+1</f>
        <v/>
      </c>
      <c r="B568" s="28">
        <f>Inputs!$B$9*(IF(AND((A568-Inputs!$B$8)&gt;=0,(A568-Inputs!$B$8)&lt;=13),Inputs!$B$16/14,0)+IF(AND((A568-Inputs!$B$8)&gt;=14,(A568-Inputs!$B$8)&lt;=Inputs!$B$35-15),Inputs!$B$18/MAX(1,Inputs!$B$35-28),0)+IF(AND((A568-Inputs!$B$8)&gt;=Inputs!$B$35-14,(A568-Inputs!$B$8)&lt;=Inputs!$B$35-1,(A568-Inputs!$B$8)&gt;=14),Inputs!$B$17/14,0))</f>
        <v/>
      </c>
      <c r="C568" s="29">
        <f>B568*Inputs!$B$10</f>
        <v/>
      </c>
      <c r="D568" s="29">
        <f>SUMIFS(Outflows!$C$5:$C$64,Outflows!$A$5:$A$64,A568)</f>
        <v/>
      </c>
      <c r="E568" s="29">
        <f>IF(ROW()-4-Inputs!$B$24&gt;=1,INDEX($C$5:$C$764,ROW()-4-Inputs!$B$24),0)</f>
        <v/>
      </c>
      <c r="F568" s="29">
        <f>F567+C568</f>
        <v/>
      </c>
      <c r="G568" s="29">
        <f>IF(A568&gt;=Inputs!$B$32,$F$764,MIN(IF(Inputs!$B$28="",1E+15,Inputs!$B$28),(1-Inputs!$B$26)*IF(ROW()-4-Inputs!$B$27&gt;=1,INDEX($F$5:$F$764,ROW()-4-Inputs!$B$27),0)))</f>
        <v/>
      </c>
      <c r="H568" s="29">
        <f>G568-G567</f>
        <v/>
      </c>
      <c r="I568" s="29">
        <f>IF(A568=Inputs!$B$32,$F$764,0)</f>
        <v/>
      </c>
      <c r="J568" s="29">
        <f>CHOOSE(Inputs!$B$37,E568,H568,I568)</f>
        <v/>
      </c>
      <c r="K568" s="29">
        <f>K567+J568-D568</f>
        <v/>
      </c>
      <c r="L568" s="29">
        <f>L567+E568-D568</f>
        <v/>
      </c>
      <c r="M568" s="29">
        <f>M567+H568-D568</f>
        <v/>
      </c>
      <c r="N568" s="29">
        <f>N567+I568-D568</f>
        <v/>
      </c>
      <c r="O568" s="29">
        <f>IF(MONTH(A568)&lt;&gt;MONTH(A567),K568,MIN(O567,K568))</f>
        <v/>
      </c>
      <c r="P568" s="29">
        <f>IF(MONTH(A568)&lt;&gt;MONTH(A567),L568,MIN(P567,L568))</f>
        <v/>
      </c>
      <c r="Q568" s="29">
        <f>IF(MONTH(A568)&lt;&gt;MONTH(A567),M568,MIN(Q567,M568))</f>
        <v/>
      </c>
      <c r="R568" s="29">
        <f>IF(MONTH(A568)&lt;&gt;MONTH(A567),N568,MIN(R567,N568))</f>
        <v/>
      </c>
    </row>
    <row r="569">
      <c r="A569" s="27">
        <f>A568+1</f>
        <v/>
      </c>
      <c r="B569" s="28">
        <f>Inputs!$B$9*(IF(AND((A569-Inputs!$B$8)&gt;=0,(A569-Inputs!$B$8)&lt;=13),Inputs!$B$16/14,0)+IF(AND((A569-Inputs!$B$8)&gt;=14,(A569-Inputs!$B$8)&lt;=Inputs!$B$35-15),Inputs!$B$18/MAX(1,Inputs!$B$35-28),0)+IF(AND((A569-Inputs!$B$8)&gt;=Inputs!$B$35-14,(A569-Inputs!$B$8)&lt;=Inputs!$B$35-1,(A569-Inputs!$B$8)&gt;=14),Inputs!$B$17/14,0))</f>
        <v/>
      </c>
      <c r="C569" s="29">
        <f>B569*Inputs!$B$10</f>
        <v/>
      </c>
      <c r="D569" s="29">
        <f>SUMIFS(Outflows!$C$5:$C$64,Outflows!$A$5:$A$64,A569)</f>
        <v/>
      </c>
      <c r="E569" s="29">
        <f>IF(ROW()-4-Inputs!$B$24&gt;=1,INDEX($C$5:$C$764,ROW()-4-Inputs!$B$24),0)</f>
        <v/>
      </c>
      <c r="F569" s="29">
        <f>F568+C569</f>
        <v/>
      </c>
      <c r="G569" s="29">
        <f>IF(A569&gt;=Inputs!$B$32,$F$764,MIN(IF(Inputs!$B$28="",1E+15,Inputs!$B$28),(1-Inputs!$B$26)*IF(ROW()-4-Inputs!$B$27&gt;=1,INDEX($F$5:$F$764,ROW()-4-Inputs!$B$27),0)))</f>
        <v/>
      </c>
      <c r="H569" s="29">
        <f>G569-G568</f>
        <v/>
      </c>
      <c r="I569" s="29">
        <f>IF(A569=Inputs!$B$32,$F$764,0)</f>
        <v/>
      </c>
      <c r="J569" s="29">
        <f>CHOOSE(Inputs!$B$37,E569,H569,I569)</f>
        <v/>
      </c>
      <c r="K569" s="29">
        <f>K568+J569-D569</f>
        <v/>
      </c>
      <c r="L569" s="29">
        <f>L568+E569-D569</f>
        <v/>
      </c>
      <c r="M569" s="29">
        <f>M568+H569-D569</f>
        <v/>
      </c>
      <c r="N569" s="29">
        <f>N568+I569-D569</f>
        <v/>
      </c>
      <c r="O569" s="29">
        <f>IF(MONTH(A569)&lt;&gt;MONTH(A568),K569,MIN(O568,K569))</f>
        <v/>
      </c>
      <c r="P569" s="29">
        <f>IF(MONTH(A569)&lt;&gt;MONTH(A568),L569,MIN(P568,L569))</f>
        <v/>
      </c>
      <c r="Q569" s="29">
        <f>IF(MONTH(A569)&lt;&gt;MONTH(A568),M569,MIN(Q568,M569))</f>
        <v/>
      </c>
      <c r="R569" s="29">
        <f>IF(MONTH(A569)&lt;&gt;MONTH(A568),N569,MIN(R568,N569))</f>
        <v/>
      </c>
    </row>
    <row r="570">
      <c r="A570" s="27">
        <f>A569+1</f>
        <v/>
      </c>
      <c r="B570" s="28">
        <f>Inputs!$B$9*(IF(AND((A570-Inputs!$B$8)&gt;=0,(A570-Inputs!$B$8)&lt;=13),Inputs!$B$16/14,0)+IF(AND((A570-Inputs!$B$8)&gt;=14,(A570-Inputs!$B$8)&lt;=Inputs!$B$35-15),Inputs!$B$18/MAX(1,Inputs!$B$35-28),0)+IF(AND((A570-Inputs!$B$8)&gt;=Inputs!$B$35-14,(A570-Inputs!$B$8)&lt;=Inputs!$B$35-1,(A570-Inputs!$B$8)&gt;=14),Inputs!$B$17/14,0))</f>
        <v/>
      </c>
      <c r="C570" s="29">
        <f>B570*Inputs!$B$10</f>
        <v/>
      </c>
      <c r="D570" s="29">
        <f>SUMIFS(Outflows!$C$5:$C$64,Outflows!$A$5:$A$64,A570)</f>
        <v/>
      </c>
      <c r="E570" s="29">
        <f>IF(ROW()-4-Inputs!$B$24&gt;=1,INDEX($C$5:$C$764,ROW()-4-Inputs!$B$24),0)</f>
        <v/>
      </c>
      <c r="F570" s="29">
        <f>F569+C570</f>
        <v/>
      </c>
      <c r="G570" s="29">
        <f>IF(A570&gt;=Inputs!$B$32,$F$764,MIN(IF(Inputs!$B$28="",1E+15,Inputs!$B$28),(1-Inputs!$B$26)*IF(ROW()-4-Inputs!$B$27&gt;=1,INDEX($F$5:$F$764,ROW()-4-Inputs!$B$27),0)))</f>
        <v/>
      </c>
      <c r="H570" s="29">
        <f>G570-G569</f>
        <v/>
      </c>
      <c r="I570" s="29">
        <f>IF(A570=Inputs!$B$32,$F$764,0)</f>
        <v/>
      </c>
      <c r="J570" s="29">
        <f>CHOOSE(Inputs!$B$37,E570,H570,I570)</f>
        <v/>
      </c>
      <c r="K570" s="29">
        <f>K569+J570-D570</f>
        <v/>
      </c>
      <c r="L570" s="29">
        <f>L569+E570-D570</f>
        <v/>
      </c>
      <c r="M570" s="29">
        <f>M569+H570-D570</f>
        <v/>
      </c>
      <c r="N570" s="29">
        <f>N569+I570-D570</f>
        <v/>
      </c>
      <c r="O570" s="29">
        <f>IF(MONTH(A570)&lt;&gt;MONTH(A569),K570,MIN(O569,K570))</f>
        <v/>
      </c>
      <c r="P570" s="29">
        <f>IF(MONTH(A570)&lt;&gt;MONTH(A569),L570,MIN(P569,L570))</f>
        <v/>
      </c>
      <c r="Q570" s="29">
        <f>IF(MONTH(A570)&lt;&gt;MONTH(A569),M570,MIN(Q569,M570))</f>
        <v/>
      </c>
      <c r="R570" s="29">
        <f>IF(MONTH(A570)&lt;&gt;MONTH(A569),N570,MIN(R569,N570))</f>
        <v/>
      </c>
    </row>
    <row r="571">
      <c r="A571" s="27">
        <f>A570+1</f>
        <v/>
      </c>
      <c r="B571" s="28">
        <f>Inputs!$B$9*(IF(AND((A571-Inputs!$B$8)&gt;=0,(A571-Inputs!$B$8)&lt;=13),Inputs!$B$16/14,0)+IF(AND((A571-Inputs!$B$8)&gt;=14,(A571-Inputs!$B$8)&lt;=Inputs!$B$35-15),Inputs!$B$18/MAX(1,Inputs!$B$35-28),0)+IF(AND((A571-Inputs!$B$8)&gt;=Inputs!$B$35-14,(A571-Inputs!$B$8)&lt;=Inputs!$B$35-1,(A571-Inputs!$B$8)&gt;=14),Inputs!$B$17/14,0))</f>
        <v/>
      </c>
      <c r="C571" s="29">
        <f>B571*Inputs!$B$10</f>
        <v/>
      </c>
      <c r="D571" s="29">
        <f>SUMIFS(Outflows!$C$5:$C$64,Outflows!$A$5:$A$64,A571)</f>
        <v/>
      </c>
      <c r="E571" s="29">
        <f>IF(ROW()-4-Inputs!$B$24&gt;=1,INDEX($C$5:$C$764,ROW()-4-Inputs!$B$24),0)</f>
        <v/>
      </c>
      <c r="F571" s="29">
        <f>F570+C571</f>
        <v/>
      </c>
      <c r="G571" s="29">
        <f>IF(A571&gt;=Inputs!$B$32,$F$764,MIN(IF(Inputs!$B$28="",1E+15,Inputs!$B$28),(1-Inputs!$B$26)*IF(ROW()-4-Inputs!$B$27&gt;=1,INDEX($F$5:$F$764,ROW()-4-Inputs!$B$27),0)))</f>
        <v/>
      </c>
      <c r="H571" s="29">
        <f>G571-G570</f>
        <v/>
      </c>
      <c r="I571" s="29">
        <f>IF(A571=Inputs!$B$32,$F$764,0)</f>
        <v/>
      </c>
      <c r="J571" s="29">
        <f>CHOOSE(Inputs!$B$37,E571,H571,I571)</f>
        <v/>
      </c>
      <c r="K571" s="29">
        <f>K570+J571-D571</f>
        <v/>
      </c>
      <c r="L571" s="29">
        <f>L570+E571-D571</f>
        <v/>
      </c>
      <c r="M571" s="29">
        <f>M570+H571-D571</f>
        <v/>
      </c>
      <c r="N571" s="29">
        <f>N570+I571-D571</f>
        <v/>
      </c>
      <c r="O571" s="29">
        <f>IF(MONTH(A571)&lt;&gt;MONTH(A570),K571,MIN(O570,K571))</f>
        <v/>
      </c>
      <c r="P571" s="29">
        <f>IF(MONTH(A571)&lt;&gt;MONTH(A570),L571,MIN(P570,L571))</f>
        <v/>
      </c>
      <c r="Q571" s="29">
        <f>IF(MONTH(A571)&lt;&gt;MONTH(A570),M571,MIN(Q570,M571))</f>
        <v/>
      </c>
      <c r="R571" s="29">
        <f>IF(MONTH(A571)&lt;&gt;MONTH(A570),N571,MIN(R570,N571))</f>
        <v/>
      </c>
    </row>
    <row r="572">
      <c r="A572" s="27">
        <f>A571+1</f>
        <v/>
      </c>
      <c r="B572" s="28">
        <f>Inputs!$B$9*(IF(AND((A572-Inputs!$B$8)&gt;=0,(A572-Inputs!$B$8)&lt;=13),Inputs!$B$16/14,0)+IF(AND((A572-Inputs!$B$8)&gt;=14,(A572-Inputs!$B$8)&lt;=Inputs!$B$35-15),Inputs!$B$18/MAX(1,Inputs!$B$35-28),0)+IF(AND((A572-Inputs!$B$8)&gt;=Inputs!$B$35-14,(A572-Inputs!$B$8)&lt;=Inputs!$B$35-1,(A572-Inputs!$B$8)&gt;=14),Inputs!$B$17/14,0))</f>
        <v/>
      </c>
      <c r="C572" s="29">
        <f>B572*Inputs!$B$10</f>
        <v/>
      </c>
      <c r="D572" s="29">
        <f>SUMIFS(Outflows!$C$5:$C$64,Outflows!$A$5:$A$64,A572)</f>
        <v/>
      </c>
      <c r="E572" s="29">
        <f>IF(ROW()-4-Inputs!$B$24&gt;=1,INDEX($C$5:$C$764,ROW()-4-Inputs!$B$24),0)</f>
        <v/>
      </c>
      <c r="F572" s="29">
        <f>F571+C572</f>
        <v/>
      </c>
      <c r="G572" s="29">
        <f>IF(A572&gt;=Inputs!$B$32,$F$764,MIN(IF(Inputs!$B$28="",1E+15,Inputs!$B$28),(1-Inputs!$B$26)*IF(ROW()-4-Inputs!$B$27&gt;=1,INDEX($F$5:$F$764,ROW()-4-Inputs!$B$27),0)))</f>
        <v/>
      </c>
      <c r="H572" s="29">
        <f>G572-G571</f>
        <v/>
      </c>
      <c r="I572" s="29">
        <f>IF(A572=Inputs!$B$32,$F$764,0)</f>
        <v/>
      </c>
      <c r="J572" s="29">
        <f>CHOOSE(Inputs!$B$37,E572,H572,I572)</f>
        <v/>
      </c>
      <c r="K572" s="29">
        <f>K571+J572-D572</f>
        <v/>
      </c>
      <c r="L572" s="29">
        <f>L571+E572-D572</f>
        <v/>
      </c>
      <c r="M572" s="29">
        <f>M571+H572-D572</f>
        <v/>
      </c>
      <c r="N572" s="29">
        <f>N571+I572-D572</f>
        <v/>
      </c>
      <c r="O572" s="29">
        <f>IF(MONTH(A572)&lt;&gt;MONTH(A571),K572,MIN(O571,K572))</f>
        <v/>
      </c>
      <c r="P572" s="29">
        <f>IF(MONTH(A572)&lt;&gt;MONTH(A571),L572,MIN(P571,L572))</f>
        <v/>
      </c>
      <c r="Q572" s="29">
        <f>IF(MONTH(A572)&lt;&gt;MONTH(A571),M572,MIN(Q571,M572))</f>
        <v/>
      </c>
      <c r="R572" s="29">
        <f>IF(MONTH(A572)&lt;&gt;MONTH(A571),N572,MIN(R571,N572))</f>
        <v/>
      </c>
    </row>
    <row r="573">
      <c r="A573" s="27">
        <f>A572+1</f>
        <v/>
      </c>
      <c r="B573" s="28">
        <f>Inputs!$B$9*(IF(AND((A573-Inputs!$B$8)&gt;=0,(A573-Inputs!$B$8)&lt;=13),Inputs!$B$16/14,0)+IF(AND((A573-Inputs!$B$8)&gt;=14,(A573-Inputs!$B$8)&lt;=Inputs!$B$35-15),Inputs!$B$18/MAX(1,Inputs!$B$35-28),0)+IF(AND((A573-Inputs!$B$8)&gt;=Inputs!$B$35-14,(A573-Inputs!$B$8)&lt;=Inputs!$B$35-1,(A573-Inputs!$B$8)&gt;=14),Inputs!$B$17/14,0))</f>
        <v/>
      </c>
      <c r="C573" s="29">
        <f>B573*Inputs!$B$10</f>
        <v/>
      </c>
      <c r="D573" s="29">
        <f>SUMIFS(Outflows!$C$5:$C$64,Outflows!$A$5:$A$64,A573)</f>
        <v/>
      </c>
      <c r="E573" s="29">
        <f>IF(ROW()-4-Inputs!$B$24&gt;=1,INDEX($C$5:$C$764,ROW()-4-Inputs!$B$24),0)</f>
        <v/>
      </c>
      <c r="F573" s="29">
        <f>F572+C573</f>
        <v/>
      </c>
      <c r="G573" s="29">
        <f>IF(A573&gt;=Inputs!$B$32,$F$764,MIN(IF(Inputs!$B$28="",1E+15,Inputs!$B$28),(1-Inputs!$B$26)*IF(ROW()-4-Inputs!$B$27&gt;=1,INDEX($F$5:$F$764,ROW()-4-Inputs!$B$27),0)))</f>
        <v/>
      </c>
      <c r="H573" s="29">
        <f>G573-G572</f>
        <v/>
      </c>
      <c r="I573" s="29">
        <f>IF(A573=Inputs!$B$32,$F$764,0)</f>
        <v/>
      </c>
      <c r="J573" s="29">
        <f>CHOOSE(Inputs!$B$37,E573,H573,I573)</f>
        <v/>
      </c>
      <c r="K573" s="29">
        <f>K572+J573-D573</f>
        <v/>
      </c>
      <c r="L573" s="29">
        <f>L572+E573-D573</f>
        <v/>
      </c>
      <c r="M573" s="29">
        <f>M572+H573-D573</f>
        <v/>
      </c>
      <c r="N573" s="29">
        <f>N572+I573-D573</f>
        <v/>
      </c>
      <c r="O573" s="29">
        <f>IF(MONTH(A573)&lt;&gt;MONTH(A572),K573,MIN(O572,K573))</f>
        <v/>
      </c>
      <c r="P573" s="29">
        <f>IF(MONTH(A573)&lt;&gt;MONTH(A572),L573,MIN(P572,L573))</f>
        <v/>
      </c>
      <c r="Q573" s="29">
        <f>IF(MONTH(A573)&lt;&gt;MONTH(A572),M573,MIN(Q572,M573))</f>
        <v/>
      </c>
      <c r="R573" s="29">
        <f>IF(MONTH(A573)&lt;&gt;MONTH(A572),N573,MIN(R572,N573))</f>
        <v/>
      </c>
    </row>
    <row r="574">
      <c r="A574" s="27">
        <f>A573+1</f>
        <v/>
      </c>
      <c r="B574" s="28">
        <f>Inputs!$B$9*(IF(AND((A574-Inputs!$B$8)&gt;=0,(A574-Inputs!$B$8)&lt;=13),Inputs!$B$16/14,0)+IF(AND((A574-Inputs!$B$8)&gt;=14,(A574-Inputs!$B$8)&lt;=Inputs!$B$35-15),Inputs!$B$18/MAX(1,Inputs!$B$35-28),0)+IF(AND((A574-Inputs!$B$8)&gt;=Inputs!$B$35-14,(A574-Inputs!$B$8)&lt;=Inputs!$B$35-1,(A574-Inputs!$B$8)&gt;=14),Inputs!$B$17/14,0))</f>
        <v/>
      </c>
      <c r="C574" s="29">
        <f>B574*Inputs!$B$10</f>
        <v/>
      </c>
      <c r="D574" s="29">
        <f>SUMIFS(Outflows!$C$5:$C$64,Outflows!$A$5:$A$64,A574)</f>
        <v/>
      </c>
      <c r="E574" s="29">
        <f>IF(ROW()-4-Inputs!$B$24&gt;=1,INDEX($C$5:$C$764,ROW()-4-Inputs!$B$24),0)</f>
        <v/>
      </c>
      <c r="F574" s="29">
        <f>F573+C574</f>
        <v/>
      </c>
      <c r="G574" s="29">
        <f>IF(A574&gt;=Inputs!$B$32,$F$764,MIN(IF(Inputs!$B$28="",1E+15,Inputs!$B$28),(1-Inputs!$B$26)*IF(ROW()-4-Inputs!$B$27&gt;=1,INDEX($F$5:$F$764,ROW()-4-Inputs!$B$27),0)))</f>
        <v/>
      </c>
      <c r="H574" s="29">
        <f>G574-G573</f>
        <v/>
      </c>
      <c r="I574" s="29">
        <f>IF(A574=Inputs!$B$32,$F$764,0)</f>
        <v/>
      </c>
      <c r="J574" s="29">
        <f>CHOOSE(Inputs!$B$37,E574,H574,I574)</f>
        <v/>
      </c>
      <c r="K574" s="29">
        <f>K573+J574-D574</f>
        <v/>
      </c>
      <c r="L574" s="29">
        <f>L573+E574-D574</f>
        <v/>
      </c>
      <c r="M574" s="29">
        <f>M573+H574-D574</f>
        <v/>
      </c>
      <c r="N574" s="29">
        <f>N573+I574-D574</f>
        <v/>
      </c>
      <c r="O574" s="29">
        <f>IF(MONTH(A574)&lt;&gt;MONTH(A573),K574,MIN(O573,K574))</f>
        <v/>
      </c>
      <c r="P574" s="29">
        <f>IF(MONTH(A574)&lt;&gt;MONTH(A573),L574,MIN(P573,L574))</f>
        <v/>
      </c>
      <c r="Q574" s="29">
        <f>IF(MONTH(A574)&lt;&gt;MONTH(A573),M574,MIN(Q573,M574))</f>
        <v/>
      </c>
      <c r="R574" s="29">
        <f>IF(MONTH(A574)&lt;&gt;MONTH(A573),N574,MIN(R573,N574))</f>
        <v/>
      </c>
    </row>
    <row r="575">
      <c r="A575" s="27">
        <f>A574+1</f>
        <v/>
      </c>
      <c r="B575" s="28">
        <f>Inputs!$B$9*(IF(AND((A575-Inputs!$B$8)&gt;=0,(A575-Inputs!$B$8)&lt;=13),Inputs!$B$16/14,0)+IF(AND((A575-Inputs!$B$8)&gt;=14,(A575-Inputs!$B$8)&lt;=Inputs!$B$35-15),Inputs!$B$18/MAX(1,Inputs!$B$35-28),0)+IF(AND((A575-Inputs!$B$8)&gt;=Inputs!$B$35-14,(A575-Inputs!$B$8)&lt;=Inputs!$B$35-1,(A575-Inputs!$B$8)&gt;=14),Inputs!$B$17/14,0))</f>
        <v/>
      </c>
      <c r="C575" s="29">
        <f>B575*Inputs!$B$10</f>
        <v/>
      </c>
      <c r="D575" s="29">
        <f>SUMIFS(Outflows!$C$5:$C$64,Outflows!$A$5:$A$64,A575)</f>
        <v/>
      </c>
      <c r="E575" s="29">
        <f>IF(ROW()-4-Inputs!$B$24&gt;=1,INDEX($C$5:$C$764,ROW()-4-Inputs!$B$24),0)</f>
        <v/>
      </c>
      <c r="F575" s="29">
        <f>F574+C575</f>
        <v/>
      </c>
      <c r="G575" s="29">
        <f>IF(A575&gt;=Inputs!$B$32,$F$764,MIN(IF(Inputs!$B$28="",1E+15,Inputs!$B$28),(1-Inputs!$B$26)*IF(ROW()-4-Inputs!$B$27&gt;=1,INDEX($F$5:$F$764,ROW()-4-Inputs!$B$27),0)))</f>
        <v/>
      </c>
      <c r="H575" s="29">
        <f>G575-G574</f>
        <v/>
      </c>
      <c r="I575" s="29">
        <f>IF(A575=Inputs!$B$32,$F$764,0)</f>
        <v/>
      </c>
      <c r="J575" s="29">
        <f>CHOOSE(Inputs!$B$37,E575,H575,I575)</f>
        <v/>
      </c>
      <c r="K575" s="29">
        <f>K574+J575-D575</f>
        <v/>
      </c>
      <c r="L575" s="29">
        <f>L574+E575-D575</f>
        <v/>
      </c>
      <c r="M575" s="29">
        <f>M574+H575-D575</f>
        <v/>
      </c>
      <c r="N575" s="29">
        <f>N574+I575-D575</f>
        <v/>
      </c>
      <c r="O575" s="29">
        <f>IF(MONTH(A575)&lt;&gt;MONTH(A574),K575,MIN(O574,K575))</f>
        <v/>
      </c>
      <c r="P575" s="29">
        <f>IF(MONTH(A575)&lt;&gt;MONTH(A574),L575,MIN(P574,L575))</f>
        <v/>
      </c>
      <c r="Q575" s="29">
        <f>IF(MONTH(A575)&lt;&gt;MONTH(A574),M575,MIN(Q574,M575))</f>
        <v/>
      </c>
      <c r="R575" s="29">
        <f>IF(MONTH(A575)&lt;&gt;MONTH(A574),N575,MIN(R574,N575))</f>
        <v/>
      </c>
    </row>
    <row r="576">
      <c r="A576" s="27">
        <f>A575+1</f>
        <v/>
      </c>
      <c r="B576" s="28">
        <f>Inputs!$B$9*(IF(AND((A576-Inputs!$B$8)&gt;=0,(A576-Inputs!$B$8)&lt;=13),Inputs!$B$16/14,0)+IF(AND((A576-Inputs!$B$8)&gt;=14,(A576-Inputs!$B$8)&lt;=Inputs!$B$35-15),Inputs!$B$18/MAX(1,Inputs!$B$35-28),0)+IF(AND((A576-Inputs!$B$8)&gt;=Inputs!$B$35-14,(A576-Inputs!$B$8)&lt;=Inputs!$B$35-1,(A576-Inputs!$B$8)&gt;=14),Inputs!$B$17/14,0))</f>
        <v/>
      </c>
      <c r="C576" s="29">
        <f>B576*Inputs!$B$10</f>
        <v/>
      </c>
      <c r="D576" s="29">
        <f>SUMIFS(Outflows!$C$5:$C$64,Outflows!$A$5:$A$64,A576)</f>
        <v/>
      </c>
      <c r="E576" s="29">
        <f>IF(ROW()-4-Inputs!$B$24&gt;=1,INDEX($C$5:$C$764,ROW()-4-Inputs!$B$24),0)</f>
        <v/>
      </c>
      <c r="F576" s="29">
        <f>F575+C576</f>
        <v/>
      </c>
      <c r="G576" s="29">
        <f>IF(A576&gt;=Inputs!$B$32,$F$764,MIN(IF(Inputs!$B$28="",1E+15,Inputs!$B$28),(1-Inputs!$B$26)*IF(ROW()-4-Inputs!$B$27&gt;=1,INDEX($F$5:$F$764,ROW()-4-Inputs!$B$27),0)))</f>
        <v/>
      </c>
      <c r="H576" s="29">
        <f>G576-G575</f>
        <v/>
      </c>
      <c r="I576" s="29">
        <f>IF(A576=Inputs!$B$32,$F$764,0)</f>
        <v/>
      </c>
      <c r="J576" s="29">
        <f>CHOOSE(Inputs!$B$37,E576,H576,I576)</f>
        <v/>
      </c>
      <c r="K576" s="29">
        <f>K575+J576-D576</f>
        <v/>
      </c>
      <c r="L576" s="29">
        <f>L575+E576-D576</f>
        <v/>
      </c>
      <c r="M576" s="29">
        <f>M575+H576-D576</f>
        <v/>
      </c>
      <c r="N576" s="29">
        <f>N575+I576-D576</f>
        <v/>
      </c>
      <c r="O576" s="29">
        <f>IF(MONTH(A576)&lt;&gt;MONTH(A575),K576,MIN(O575,K576))</f>
        <v/>
      </c>
      <c r="P576" s="29">
        <f>IF(MONTH(A576)&lt;&gt;MONTH(A575),L576,MIN(P575,L576))</f>
        <v/>
      </c>
      <c r="Q576" s="29">
        <f>IF(MONTH(A576)&lt;&gt;MONTH(A575),M576,MIN(Q575,M576))</f>
        <v/>
      </c>
      <c r="R576" s="29">
        <f>IF(MONTH(A576)&lt;&gt;MONTH(A575),N576,MIN(R575,N576))</f>
        <v/>
      </c>
    </row>
    <row r="577">
      <c r="A577" s="27">
        <f>A576+1</f>
        <v/>
      </c>
      <c r="B577" s="28">
        <f>Inputs!$B$9*(IF(AND((A577-Inputs!$B$8)&gt;=0,(A577-Inputs!$B$8)&lt;=13),Inputs!$B$16/14,0)+IF(AND((A577-Inputs!$B$8)&gt;=14,(A577-Inputs!$B$8)&lt;=Inputs!$B$35-15),Inputs!$B$18/MAX(1,Inputs!$B$35-28),0)+IF(AND((A577-Inputs!$B$8)&gt;=Inputs!$B$35-14,(A577-Inputs!$B$8)&lt;=Inputs!$B$35-1,(A577-Inputs!$B$8)&gt;=14),Inputs!$B$17/14,0))</f>
        <v/>
      </c>
      <c r="C577" s="29">
        <f>B577*Inputs!$B$10</f>
        <v/>
      </c>
      <c r="D577" s="29">
        <f>SUMIFS(Outflows!$C$5:$C$64,Outflows!$A$5:$A$64,A577)</f>
        <v/>
      </c>
      <c r="E577" s="29">
        <f>IF(ROW()-4-Inputs!$B$24&gt;=1,INDEX($C$5:$C$764,ROW()-4-Inputs!$B$24),0)</f>
        <v/>
      </c>
      <c r="F577" s="29">
        <f>F576+C577</f>
        <v/>
      </c>
      <c r="G577" s="29">
        <f>IF(A577&gt;=Inputs!$B$32,$F$764,MIN(IF(Inputs!$B$28="",1E+15,Inputs!$B$28),(1-Inputs!$B$26)*IF(ROW()-4-Inputs!$B$27&gt;=1,INDEX($F$5:$F$764,ROW()-4-Inputs!$B$27),0)))</f>
        <v/>
      </c>
      <c r="H577" s="29">
        <f>G577-G576</f>
        <v/>
      </c>
      <c r="I577" s="29">
        <f>IF(A577=Inputs!$B$32,$F$764,0)</f>
        <v/>
      </c>
      <c r="J577" s="29">
        <f>CHOOSE(Inputs!$B$37,E577,H577,I577)</f>
        <v/>
      </c>
      <c r="K577" s="29">
        <f>K576+J577-D577</f>
        <v/>
      </c>
      <c r="L577" s="29">
        <f>L576+E577-D577</f>
        <v/>
      </c>
      <c r="M577" s="29">
        <f>M576+H577-D577</f>
        <v/>
      </c>
      <c r="N577" s="29">
        <f>N576+I577-D577</f>
        <v/>
      </c>
      <c r="O577" s="29">
        <f>IF(MONTH(A577)&lt;&gt;MONTH(A576),K577,MIN(O576,K577))</f>
        <v/>
      </c>
      <c r="P577" s="29">
        <f>IF(MONTH(A577)&lt;&gt;MONTH(A576),L577,MIN(P576,L577))</f>
        <v/>
      </c>
      <c r="Q577" s="29">
        <f>IF(MONTH(A577)&lt;&gt;MONTH(A576),M577,MIN(Q576,M577))</f>
        <v/>
      </c>
      <c r="R577" s="29">
        <f>IF(MONTH(A577)&lt;&gt;MONTH(A576),N577,MIN(R576,N577))</f>
        <v/>
      </c>
    </row>
    <row r="578">
      <c r="A578" s="27">
        <f>A577+1</f>
        <v/>
      </c>
      <c r="B578" s="28">
        <f>Inputs!$B$9*(IF(AND((A578-Inputs!$B$8)&gt;=0,(A578-Inputs!$B$8)&lt;=13),Inputs!$B$16/14,0)+IF(AND((A578-Inputs!$B$8)&gt;=14,(A578-Inputs!$B$8)&lt;=Inputs!$B$35-15),Inputs!$B$18/MAX(1,Inputs!$B$35-28),0)+IF(AND((A578-Inputs!$B$8)&gt;=Inputs!$B$35-14,(A578-Inputs!$B$8)&lt;=Inputs!$B$35-1,(A578-Inputs!$B$8)&gt;=14),Inputs!$B$17/14,0))</f>
        <v/>
      </c>
      <c r="C578" s="29">
        <f>B578*Inputs!$B$10</f>
        <v/>
      </c>
      <c r="D578" s="29">
        <f>SUMIFS(Outflows!$C$5:$C$64,Outflows!$A$5:$A$64,A578)</f>
        <v/>
      </c>
      <c r="E578" s="29">
        <f>IF(ROW()-4-Inputs!$B$24&gt;=1,INDEX($C$5:$C$764,ROW()-4-Inputs!$B$24),0)</f>
        <v/>
      </c>
      <c r="F578" s="29">
        <f>F577+C578</f>
        <v/>
      </c>
      <c r="G578" s="29">
        <f>IF(A578&gt;=Inputs!$B$32,$F$764,MIN(IF(Inputs!$B$28="",1E+15,Inputs!$B$28),(1-Inputs!$B$26)*IF(ROW()-4-Inputs!$B$27&gt;=1,INDEX($F$5:$F$764,ROW()-4-Inputs!$B$27),0)))</f>
        <v/>
      </c>
      <c r="H578" s="29">
        <f>G578-G577</f>
        <v/>
      </c>
      <c r="I578" s="29">
        <f>IF(A578=Inputs!$B$32,$F$764,0)</f>
        <v/>
      </c>
      <c r="J578" s="29">
        <f>CHOOSE(Inputs!$B$37,E578,H578,I578)</f>
        <v/>
      </c>
      <c r="K578" s="29">
        <f>K577+J578-D578</f>
        <v/>
      </c>
      <c r="L578" s="29">
        <f>L577+E578-D578</f>
        <v/>
      </c>
      <c r="M578" s="29">
        <f>M577+H578-D578</f>
        <v/>
      </c>
      <c r="N578" s="29">
        <f>N577+I578-D578</f>
        <v/>
      </c>
      <c r="O578" s="29">
        <f>IF(MONTH(A578)&lt;&gt;MONTH(A577),K578,MIN(O577,K578))</f>
        <v/>
      </c>
      <c r="P578" s="29">
        <f>IF(MONTH(A578)&lt;&gt;MONTH(A577),L578,MIN(P577,L578))</f>
        <v/>
      </c>
      <c r="Q578" s="29">
        <f>IF(MONTH(A578)&lt;&gt;MONTH(A577),M578,MIN(Q577,M578))</f>
        <v/>
      </c>
      <c r="R578" s="29">
        <f>IF(MONTH(A578)&lt;&gt;MONTH(A577),N578,MIN(R577,N578))</f>
        <v/>
      </c>
    </row>
    <row r="579">
      <c r="A579" s="27">
        <f>A578+1</f>
        <v/>
      </c>
      <c r="B579" s="28">
        <f>Inputs!$B$9*(IF(AND((A579-Inputs!$B$8)&gt;=0,(A579-Inputs!$B$8)&lt;=13),Inputs!$B$16/14,0)+IF(AND((A579-Inputs!$B$8)&gt;=14,(A579-Inputs!$B$8)&lt;=Inputs!$B$35-15),Inputs!$B$18/MAX(1,Inputs!$B$35-28),0)+IF(AND((A579-Inputs!$B$8)&gt;=Inputs!$B$35-14,(A579-Inputs!$B$8)&lt;=Inputs!$B$35-1,(A579-Inputs!$B$8)&gt;=14),Inputs!$B$17/14,0))</f>
        <v/>
      </c>
      <c r="C579" s="29">
        <f>B579*Inputs!$B$10</f>
        <v/>
      </c>
      <c r="D579" s="29">
        <f>SUMIFS(Outflows!$C$5:$C$64,Outflows!$A$5:$A$64,A579)</f>
        <v/>
      </c>
      <c r="E579" s="29">
        <f>IF(ROW()-4-Inputs!$B$24&gt;=1,INDEX($C$5:$C$764,ROW()-4-Inputs!$B$24),0)</f>
        <v/>
      </c>
      <c r="F579" s="29">
        <f>F578+C579</f>
        <v/>
      </c>
      <c r="G579" s="29">
        <f>IF(A579&gt;=Inputs!$B$32,$F$764,MIN(IF(Inputs!$B$28="",1E+15,Inputs!$B$28),(1-Inputs!$B$26)*IF(ROW()-4-Inputs!$B$27&gt;=1,INDEX($F$5:$F$764,ROW()-4-Inputs!$B$27),0)))</f>
        <v/>
      </c>
      <c r="H579" s="29">
        <f>G579-G578</f>
        <v/>
      </c>
      <c r="I579" s="29">
        <f>IF(A579=Inputs!$B$32,$F$764,0)</f>
        <v/>
      </c>
      <c r="J579" s="29">
        <f>CHOOSE(Inputs!$B$37,E579,H579,I579)</f>
        <v/>
      </c>
      <c r="K579" s="29">
        <f>K578+J579-D579</f>
        <v/>
      </c>
      <c r="L579" s="29">
        <f>L578+E579-D579</f>
        <v/>
      </c>
      <c r="M579" s="29">
        <f>M578+H579-D579</f>
        <v/>
      </c>
      <c r="N579" s="29">
        <f>N578+I579-D579</f>
        <v/>
      </c>
      <c r="O579" s="29">
        <f>IF(MONTH(A579)&lt;&gt;MONTH(A578),K579,MIN(O578,K579))</f>
        <v/>
      </c>
      <c r="P579" s="29">
        <f>IF(MONTH(A579)&lt;&gt;MONTH(A578),L579,MIN(P578,L579))</f>
        <v/>
      </c>
      <c r="Q579" s="29">
        <f>IF(MONTH(A579)&lt;&gt;MONTH(A578),M579,MIN(Q578,M579))</f>
        <v/>
      </c>
      <c r="R579" s="29">
        <f>IF(MONTH(A579)&lt;&gt;MONTH(A578),N579,MIN(R578,N579))</f>
        <v/>
      </c>
    </row>
    <row r="580">
      <c r="A580" s="27">
        <f>A579+1</f>
        <v/>
      </c>
      <c r="B580" s="28">
        <f>Inputs!$B$9*(IF(AND((A580-Inputs!$B$8)&gt;=0,(A580-Inputs!$B$8)&lt;=13),Inputs!$B$16/14,0)+IF(AND((A580-Inputs!$B$8)&gt;=14,(A580-Inputs!$B$8)&lt;=Inputs!$B$35-15),Inputs!$B$18/MAX(1,Inputs!$B$35-28),0)+IF(AND((A580-Inputs!$B$8)&gt;=Inputs!$B$35-14,(A580-Inputs!$B$8)&lt;=Inputs!$B$35-1,(A580-Inputs!$B$8)&gt;=14),Inputs!$B$17/14,0))</f>
        <v/>
      </c>
      <c r="C580" s="29">
        <f>B580*Inputs!$B$10</f>
        <v/>
      </c>
      <c r="D580" s="29">
        <f>SUMIFS(Outflows!$C$5:$C$64,Outflows!$A$5:$A$64,A580)</f>
        <v/>
      </c>
      <c r="E580" s="29">
        <f>IF(ROW()-4-Inputs!$B$24&gt;=1,INDEX($C$5:$C$764,ROW()-4-Inputs!$B$24),0)</f>
        <v/>
      </c>
      <c r="F580" s="29">
        <f>F579+C580</f>
        <v/>
      </c>
      <c r="G580" s="29">
        <f>IF(A580&gt;=Inputs!$B$32,$F$764,MIN(IF(Inputs!$B$28="",1E+15,Inputs!$B$28),(1-Inputs!$B$26)*IF(ROW()-4-Inputs!$B$27&gt;=1,INDEX($F$5:$F$764,ROW()-4-Inputs!$B$27),0)))</f>
        <v/>
      </c>
      <c r="H580" s="29">
        <f>G580-G579</f>
        <v/>
      </c>
      <c r="I580" s="29">
        <f>IF(A580=Inputs!$B$32,$F$764,0)</f>
        <v/>
      </c>
      <c r="J580" s="29">
        <f>CHOOSE(Inputs!$B$37,E580,H580,I580)</f>
        <v/>
      </c>
      <c r="K580" s="29">
        <f>K579+J580-D580</f>
        <v/>
      </c>
      <c r="L580" s="29">
        <f>L579+E580-D580</f>
        <v/>
      </c>
      <c r="M580" s="29">
        <f>M579+H580-D580</f>
        <v/>
      </c>
      <c r="N580" s="29">
        <f>N579+I580-D580</f>
        <v/>
      </c>
      <c r="O580" s="29">
        <f>IF(MONTH(A580)&lt;&gt;MONTH(A579),K580,MIN(O579,K580))</f>
        <v/>
      </c>
      <c r="P580" s="29">
        <f>IF(MONTH(A580)&lt;&gt;MONTH(A579),L580,MIN(P579,L580))</f>
        <v/>
      </c>
      <c r="Q580" s="29">
        <f>IF(MONTH(A580)&lt;&gt;MONTH(A579),M580,MIN(Q579,M580))</f>
        <v/>
      </c>
      <c r="R580" s="29">
        <f>IF(MONTH(A580)&lt;&gt;MONTH(A579),N580,MIN(R579,N580))</f>
        <v/>
      </c>
    </row>
    <row r="581">
      <c r="A581" s="27">
        <f>A580+1</f>
        <v/>
      </c>
      <c r="B581" s="28">
        <f>Inputs!$B$9*(IF(AND((A581-Inputs!$B$8)&gt;=0,(A581-Inputs!$B$8)&lt;=13),Inputs!$B$16/14,0)+IF(AND((A581-Inputs!$B$8)&gt;=14,(A581-Inputs!$B$8)&lt;=Inputs!$B$35-15),Inputs!$B$18/MAX(1,Inputs!$B$35-28),0)+IF(AND((A581-Inputs!$B$8)&gt;=Inputs!$B$35-14,(A581-Inputs!$B$8)&lt;=Inputs!$B$35-1,(A581-Inputs!$B$8)&gt;=14),Inputs!$B$17/14,0))</f>
        <v/>
      </c>
      <c r="C581" s="29">
        <f>B581*Inputs!$B$10</f>
        <v/>
      </c>
      <c r="D581" s="29">
        <f>SUMIFS(Outflows!$C$5:$C$64,Outflows!$A$5:$A$64,A581)</f>
        <v/>
      </c>
      <c r="E581" s="29">
        <f>IF(ROW()-4-Inputs!$B$24&gt;=1,INDEX($C$5:$C$764,ROW()-4-Inputs!$B$24),0)</f>
        <v/>
      </c>
      <c r="F581" s="29">
        <f>F580+C581</f>
        <v/>
      </c>
      <c r="G581" s="29">
        <f>IF(A581&gt;=Inputs!$B$32,$F$764,MIN(IF(Inputs!$B$28="",1E+15,Inputs!$B$28),(1-Inputs!$B$26)*IF(ROW()-4-Inputs!$B$27&gt;=1,INDEX($F$5:$F$764,ROW()-4-Inputs!$B$27),0)))</f>
        <v/>
      </c>
      <c r="H581" s="29">
        <f>G581-G580</f>
        <v/>
      </c>
      <c r="I581" s="29">
        <f>IF(A581=Inputs!$B$32,$F$764,0)</f>
        <v/>
      </c>
      <c r="J581" s="29">
        <f>CHOOSE(Inputs!$B$37,E581,H581,I581)</f>
        <v/>
      </c>
      <c r="K581" s="29">
        <f>K580+J581-D581</f>
        <v/>
      </c>
      <c r="L581" s="29">
        <f>L580+E581-D581</f>
        <v/>
      </c>
      <c r="M581" s="29">
        <f>M580+H581-D581</f>
        <v/>
      </c>
      <c r="N581" s="29">
        <f>N580+I581-D581</f>
        <v/>
      </c>
      <c r="O581" s="29">
        <f>IF(MONTH(A581)&lt;&gt;MONTH(A580),K581,MIN(O580,K581))</f>
        <v/>
      </c>
      <c r="P581" s="29">
        <f>IF(MONTH(A581)&lt;&gt;MONTH(A580),L581,MIN(P580,L581))</f>
        <v/>
      </c>
      <c r="Q581" s="29">
        <f>IF(MONTH(A581)&lt;&gt;MONTH(A580),M581,MIN(Q580,M581))</f>
        <v/>
      </c>
      <c r="R581" s="29">
        <f>IF(MONTH(A581)&lt;&gt;MONTH(A580),N581,MIN(R580,N581))</f>
        <v/>
      </c>
    </row>
    <row r="582">
      <c r="A582" s="27">
        <f>A581+1</f>
        <v/>
      </c>
      <c r="B582" s="28">
        <f>Inputs!$B$9*(IF(AND((A582-Inputs!$B$8)&gt;=0,(A582-Inputs!$B$8)&lt;=13),Inputs!$B$16/14,0)+IF(AND((A582-Inputs!$B$8)&gt;=14,(A582-Inputs!$B$8)&lt;=Inputs!$B$35-15),Inputs!$B$18/MAX(1,Inputs!$B$35-28),0)+IF(AND((A582-Inputs!$B$8)&gt;=Inputs!$B$35-14,(A582-Inputs!$B$8)&lt;=Inputs!$B$35-1,(A582-Inputs!$B$8)&gt;=14),Inputs!$B$17/14,0))</f>
        <v/>
      </c>
      <c r="C582" s="29">
        <f>B582*Inputs!$B$10</f>
        <v/>
      </c>
      <c r="D582" s="29">
        <f>SUMIFS(Outflows!$C$5:$C$64,Outflows!$A$5:$A$64,A582)</f>
        <v/>
      </c>
      <c r="E582" s="29">
        <f>IF(ROW()-4-Inputs!$B$24&gt;=1,INDEX($C$5:$C$764,ROW()-4-Inputs!$B$24),0)</f>
        <v/>
      </c>
      <c r="F582" s="29">
        <f>F581+C582</f>
        <v/>
      </c>
      <c r="G582" s="29">
        <f>IF(A582&gt;=Inputs!$B$32,$F$764,MIN(IF(Inputs!$B$28="",1E+15,Inputs!$B$28),(1-Inputs!$B$26)*IF(ROW()-4-Inputs!$B$27&gt;=1,INDEX($F$5:$F$764,ROW()-4-Inputs!$B$27),0)))</f>
        <v/>
      </c>
      <c r="H582" s="29">
        <f>G582-G581</f>
        <v/>
      </c>
      <c r="I582" s="29">
        <f>IF(A582=Inputs!$B$32,$F$764,0)</f>
        <v/>
      </c>
      <c r="J582" s="29">
        <f>CHOOSE(Inputs!$B$37,E582,H582,I582)</f>
        <v/>
      </c>
      <c r="K582" s="29">
        <f>K581+J582-D582</f>
        <v/>
      </c>
      <c r="L582" s="29">
        <f>L581+E582-D582</f>
        <v/>
      </c>
      <c r="M582" s="29">
        <f>M581+H582-D582</f>
        <v/>
      </c>
      <c r="N582" s="29">
        <f>N581+I582-D582</f>
        <v/>
      </c>
      <c r="O582" s="29">
        <f>IF(MONTH(A582)&lt;&gt;MONTH(A581),K582,MIN(O581,K582))</f>
        <v/>
      </c>
      <c r="P582" s="29">
        <f>IF(MONTH(A582)&lt;&gt;MONTH(A581),L582,MIN(P581,L582))</f>
        <v/>
      </c>
      <c r="Q582" s="29">
        <f>IF(MONTH(A582)&lt;&gt;MONTH(A581),M582,MIN(Q581,M582))</f>
        <v/>
      </c>
      <c r="R582" s="29">
        <f>IF(MONTH(A582)&lt;&gt;MONTH(A581),N582,MIN(R581,N582))</f>
        <v/>
      </c>
    </row>
    <row r="583">
      <c r="A583" s="27">
        <f>A582+1</f>
        <v/>
      </c>
      <c r="B583" s="28">
        <f>Inputs!$B$9*(IF(AND((A583-Inputs!$B$8)&gt;=0,(A583-Inputs!$B$8)&lt;=13),Inputs!$B$16/14,0)+IF(AND((A583-Inputs!$B$8)&gt;=14,(A583-Inputs!$B$8)&lt;=Inputs!$B$35-15),Inputs!$B$18/MAX(1,Inputs!$B$35-28),0)+IF(AND((A583-Inputs!$B$8)&gt;=Inputs!$B$35-14,(A583-Inputs!$B$8)&lt;=Inputs!$B$35-1,(A583-Inputs!$B$8)&gt;=14),Inputs!$B$17/14,0))</f>
        <v/>
      </c>
      <c r="C583" s="29">
        <f>B583*Inputs!$B$10</f>
        <v/>
      </c>
      <c r="D583" s="29">
        <f>SUMIFS(Outflows!$C$5:$C$64,Outflows!$A$5:$A$64,A583)</f>
        <v/>
      </c>
      <c r="E583" s="29">
        <f>IF(ROW()-4-Inputs!$B$24&gt;=1,INDEX($C$5:$C$764,ROW()-4-Inputs!$B$24),0)</f>
        <v/>
      </c>
      <c r="F583" s="29">
        <f>F582+C583</f>
        <v/>
      </c>
      <c r="G583" s="29">
        <f>IF(A583&gt;=Inputs!$B$32,$F$764,MIN(IF(Inputs!$B$28="",1E+15,Inputs!$B$28),(1-Inputs!$B$26)*IF(ROW()-4-Inputs!$B$27&gt;=1,INDEX($F$5:$F$764,ROW()-4-Inputs!$B$27),0)))</f>
        <v/>
      </c>
      <c r="H583" s="29">
        <f>G583-G582</f>
        <v/>
      </c>
      <c r="I583" s="29">
        <f>IF(A583=Inputs!$B$32,$F$764,0)</f>
        <v/>
      </c>
      <c r="J583" s="29">
        <f>CHOOSE(Inputs!$B$37,E583,H583,I583)</f>
        <v/>
      </c>
      <c r="K583" s="29">
        <f>K582+J583-D583</f>
        <v/>
      </c>
      <c r="L583" s="29">
        <f>L582+E583-D583</f>
        <v/>
      </c>
      <c r="M583" s="29">
        <f>M582+H583-D583</f>
        <v/>
      </c>
      <c r="N583" s="29">
        <f>N582+I583-D583</f>
        <v/>
      </c>
      <c r="O583" s="29">
        <f>IF(MONTH(A583)&lt;&gt;MONTH(A582),K583,MIN(O582,K583))</f>
        <v/>
      </c>
      <c r="P583" s="29">
        <f>IF(MONTH(A583)&lt;&gt;MONTH(A582),L583,MIN(P582,L583))</f>
        <v/>
      </c>
      <c r="Q583" s="29">
        <f>IF(MONTH(A583)&lt;&gt;MONTH(A582),M583,MIN(Q582,M583))</f>
        <v/>
      </c>
      <c r="R583" s="29">
        <f>IF(MONTH(A583)&lt;&gt;MONTH(A582),N583,MIN(R582,N583))</f>
        <v/>
      </c>
    </row>
    <row r="584">
      <c r="A584" s="27">
        <f>A583+1</f>
        <v/>
      </c>
      <c r="B584" s="28">
        <f>Inputs!$B$9*(IF(AND((A584-Inputs!$B$8)&gt;=0,(A584-Inputs!$B$8)&lt;=13),Inputs!$B$16/14,0)+IF(AND((A584-Inputs!$B$8)&gt;=14,(A584-Inputs!$B$8)&lt;=Inputs!$B$35-15),Inputs!$B$18/MAX(1,Inputs!$B$35-28),0)+IF(AND((A584-Inputs!$B$8)&gt;=Inputs!$B$35-14,(A584-Inputs!$B$8)&lt;=Inputs!$B$35-1,(A584-Inputs!$B$8)&gt;=14),Inputs!$B$17/14,0))</f>
        <v/>
      </c>
      <c r="C584" s="29">
        <f>B584*Inputs!$B$10</f>
        <v/>
      </c>
      <c r="D584" s="29">
        <f>SUMIFS(Outflows!$C$5:$C$64,Outflows!$A$5:$A$64,A584)</f>
        <v/>
      </c>
      <c r="E584" s="29">
        <f>IF(ROW()-4-Inputs!$B$24&gt;=1,INDEX($C$5:$C$764,ROW()-4-Inputs!$B$24),0)</f>
        <v/>
      </c>
      <c r="F584" s="29">
        <f>F583+C584</f>
        <v/>
      </c>
      <c r="G584" s="29">
        <f>IF(A584&gt;=Inputs!$B$32,$F$764,MIN(IF(Inputs!$B$28="",1E+15,Inputs!$B$28),(1-Inputs!$B$26)*IF(ROW()-4-Inputs!$B$27&gt;=1,INDEX($F$5:$F$764,ROW()-4-Inputs!$B$27),0)))</f>
        <v/>
      </c>
      <c r="H584" s="29">
        <f>G584-G583</f>
        <v/>
      </c>
      <c r="I584" s="29">
        <f>IF(A584=Inputs!$B$32,$F$764,0)</f>
        <v/>
      </c>
      <c r="J584" s="29">
        <f>CHOOSE(Inputs!$B$37,E584,H584,I584)</f>
        <v/>
      </c>
      <c r="K584" s="29">
        <f>K583+J584-D584</f>
        <v/>
      </c>
      <c r="L584" s="29">
        <f>L583+E584-D584</f>
        <v/>
      </c>
      <c r="M584" s="29">
        <f>M583+H584-D584</f>
        <v/>
      </c>
      <c r="N584" s="29">
        <f>N583+I584-D584</f>
        <v/>
      </c>
      <c r="O584" s="29">
        <f>IF(MONTH(A584)&lt;&gt;MONTH(A583),K584,MIN(O583,K584))</f>
        <v/>
      </c>
      <c r="P584" s="29">
        <f>IF(MONTH(A584)&lt;&gt;MONTH(A583),L584,MIN(P583,L584))</f>
        <v/>
      </c>
      <c r="Q584" s="29">
        <f>IF(MONTH(A584)&lt;&gt;MONTH(A583),M584,MIN(Q583,M584))</f>
        <v/>
      </c>
      <c r="R584" s="29">
        <f>IF(MONTH(A584)&lt;&gt;MONTH(A583),N584,MIN(R583,N584))</f>
        <v/>
      </c>
    </row>
    <row r="585">
      <c r="A585" s="27">
        <f>A584+1</f>
        <v/>
      </c>
      <c r="B585" s="28">
        <f>Inputs!$B$9*(IF(AND((A585-Inputs!$B$8)&gt;=0,(A585-Inputs!$B$8)&lt;=13),Inputs!$B$16/14,0)+IF(AND((A585-Inputs!$B$8)&gt;=14,(A585-Inputs!$B$8)&lt;=Inputs!$B$35-15),Inputs!$B$18/MAX(1,Inputs!$B$35-28),0)+IF(AND((A585-Inputs!$B$8)&gt;=Inputs!$B$35-14,(A585-Inputs!$B$8)&lt;=Inputs!$B$35-1,(A585-Inputs!$B$8)&gt;=14),Inputs!$B$17/14,0))</f>
        <v/>
      </c>
      <c r="C585" s="29">
        <f>B585*Inputs!$B$10</f>
        <v/>
      </c>
      <c r="D585" s="29">
        <f>SUMIFS(Outflows!$C$5:$C$64,Outflows!$A$5:$A$64,A585)</f>
        <v/>
      </c>
      <c r="E585" s="29">
        <f>IF(ROW()-4-Inputs!$B$24&gt;=1,INDEX($C$5:$C$764,ROW()-4-Inputs!$B$24),0)</f>
        <v/>
      </c>
      <c r="F585" s="29">
        <f>F584+C585</f>
        <v/>
      </c>
      <c r="G585" s="29">
        <f>IF(A585&gt;=Inputs!$B$32,$F$764,MIN(IF(Inputs!$B$28="",1E+15,Inputs!$B$28),(1-Inputs!$B$26)*IF(ROW()-4-Inputs!$B$27&gt;=1,INDEX($F$5:$F$764,ROW()-4-Inputs!$B$27),0)))</f>
        <v/>
      </c>
      <c r="H585" s="29">
        <f>G585-G584</f>
        <v/>
      </c>
      <c r="I585" s="29">
        <f>IF(A585=Inputs!$B$32,$F$764,0)</f>
        <v/>
      </c>
      <c r="J585" s="29">
        <f>CHOOSE(Inputs!$B$37,E585,H585,I585)</f>
        <v/>
      </c>
      <c r="K585" s="29">
        <f>K584+J585-D585</f>
        <v/>
      </c>
      <c r="L585" s="29">
        <f>L584+E585-D585</f>
        <v/>
      </c>
      <c r="M585" s="29">
        <f>M584+H585-D585</f>
        <v/>
      </c>
      <c r="N585" s="29">
        <f>N584+I585-D585</f>
        <v/>
      </c>
      <c r="O585" s="29">
        <f>IF(MONTH(A585)&lt;&gt;MONTH(A584),K585,MIN(O584,K585))</f>
        <v/>
      </c>
      <c r="P585" s="29">
        <f>IF(MONTH(A585)&lt;&gt;MONTH(A584),L585,MIN(P584,L585))</f>
        <v/>
      </c>
      <c r="Q585" s="29">
        <f>IF(MONTH(A585)&lt;&gt;MONTH(A584),M585,MIN(Q584,M585))</f>
        <v/>
      </c>
      <c r="R585" s="29">
        <f>IF(MONTH(A585)&lt;&gt;MONTH(A584),N585,MIN(R584,N585))</f>
        <v/>
      </c>
    </row>
    <row r="586">
      <c r="A586" s="27">
        <f>A585+1</f>
        <v/>
      </c>
      <c r="B586" s="28">
        <f>Inputs!$B$9*(IF(AND((A586-Inputs!$B$8)&gt;=0,(A586-Inputs!$B$8)&lt;=13),Inputs!$B$16/14,0)+IF(AND((A586-Inputs!$B$8)&gt;=14,(A586-Inputs!$B$8)&lt;=Inputs!$B$35-15),Inputs!$B$18/MAX(1,Inputs!$B$35-28),0)+IF(AND((A586-Inputs!$B$8)&gt;=Inputs!$B$35-14,(A586-Inputs!$B$8)&lt;=Inputs!$B$35-1,(A586-Inputs!$B$8)&gt;=14),Inputs!$B$17/14,0))</f>
        <v/>
      </c>
      <c r="C586" s="29">
        <f>B586*Inputs!$B$10</f>
        <v/>
      </c>
      <c r="D586" s="29">
        <f>SUMIFS(Outflows!$C$5:$C$64,Outflows!$A$5:$A$64,A586)</f>
        <v/>
      </c>
      <c r="E586" s="29">
        <f>IF(ROW()-4-Inputs!$B$24&gt;=1,INDEX($C$5:$C$764,ROW()-4-Inputs!$B$24),0)</f>
        <v/>
      </c>
      <c r="F586" s="29">
        <f>F585+C586</f>
        <v/>
      </c>
      <c r="G586" s="29">
        <f>IF(A586&gt;=Inputs!$B$32,$F$764,MIN(IF(Inputs!$B$28="",1E+15,Inputs!$B$28),(1-Inputs!$B$26)*IF(ROW()-4-Inputs!$B$27&gt;=1,INDEX($F$5:$F$764,ROW()-4-Inputs!$B$27),0)))</f>
        <v/>
      </c>
      <c r="H586" s="29">
        <f>G586-G585</f>
        <v/>
      </c>
      <c r="I586" s="29">
        <f>IF(A586=Inputs!$B$32,$F$764,0)</f>
        <v/>
      </c>
      <c r="J586" s="29">
        <f>CHOOSE(Inputs!$B$37,E586,H586,I586)</f>
        <v/>
      </c>
      <c r="K586" s="29">
        <f>K585+J586-D586</f>
        <v/>
      </c>
      <c r="L586" s="29">
        <f>L585+E586-D586</f>
        <v/>
      </c>
      <c r="M586" s="29">
        <f>M585+H586-D586</f>
        <v/>
      </c>
      <c r="N586" s="29">
        <f>N585+I586-D586</f>
        <v/>
      </c>
      <c r="O586" s="29">
        <f>IF(MONTH(A586)&lt;&gt;MONTH(A585),K586,MIN(O585,K586))</f>
        <v/>
      </c>
      <c r="P586" s="29">
        <f>IF(MONTH(A586)&lt;&gt;MONTH(A585),L586,MIN(P585,L586))</f>
        <v/>
      </c>
      <c r="Q586" s="29">
        <f>IF(MONTH(A586)&lt;&gt;MONTH(A585),M586,MIN(Q585,M586))</f>
        <v/>
      </c>
      <c r="R586" s="29">
        <f>IF(MONTH(A586)&lt;&gt;MONTH(A585),N586,MIN(R585,N586))</f>
        <v/>
      </c>
    </row>
    <row r="587">
      <c r="A587" s="27">
        <f>A586+1</f>
        <v/>
      </c>
      <c r="B587" s="28">
        <f>Inputs!$B$9*(IF(AND((A587-Inputs!$B$8)&gt;=0,(A587-Inputs!$B$8)&lt;=13),Inputs!$B$16/14,0)+IF(AND((A587-Inputs!$B$8)&gt;=14,(A587-Inputs!$B$8)&lt;=Inputs!$B$35-15),Inputs!$B$18/MAX(1,Inputs!$B$35-28),0)+IF(AND((A587-Inputs!$B$8)&gt;=Inputs!$B$35-14,(A587-Inputs!$B$8)&lt;=Inputs!$B$35-1,(A587-Inputs!$B$8)&gt;=14),Inputs!$B$17/14,0))</f>
        <v/>
      </c>
      <c r="C587" s="29">
        <f>B587*Inputs!$B$10</f>
        <v/>
      </c>
      <c r="D587" s="29">
        <f>SUMIFS(Outflows!$C$5:$C$64,Outflows!$A$5:$A$64,A587)</f>
        <v/>
      </c>
      <c r="E587" s="29">
        <f>IF(ROW()-4-Inputs!$B$24&gt;=1,INDEX($C$5:$C$764,ROW()-4-Inputs!$B$24),0)</f>
        <v/>
      </c>
      <c r="F587" s="29">
        <f>F586+C587</f>
        <v/>
      </c>
      <c r="G587" s="29">
        <f>IF(A587&gt;=Inputs!$B$32,$F$764,MIN(IF(Inputs!$B$28="",1E+15,Inputs!$B$28),(1-Inputs!$B$26)*IF(ROW()-4-Inputs!$B$27&gt;=1,INDEX($F$5:$F$764,ROW()-4-Inputs!$B$27),0)))</f>
        <v/>
      </c>
      <c r="H587" s="29">
        <f>G587-G586</f>
        <v/>
      </c>
      <c r="I587" s="29">
        <f>IF(A587=Inputs!$B$32,$F$764,0)</f>
        <v/>
      </c>
      <c r="J587" s="29">
        <f>CHOOSE(Inputs!$B$37,E587,H587,I587)</f>
        <v/>
      </c>
      <c r="K587" s="29">
        <f>K586+J587-D587</f>
        <v/>
      </c>
      <c r="L587" s="29">
        <f>L586+E587-D587</f>
        <v/>
      </c>
      <c r="M587" s="29">
        <f>M586+H587-D587</f>
        <v/>
      </c>
      <c r="N587" s="29">
        <f>N586+I587-D587</f>
        <v/>
      </c>
      <c r="O587" s="29">
        <f>IF(MONTH(A587)&lt;&gt;MONTH(A586),K587,MIN(O586,K587))</f>
        <v/>
      </c>
      <c r="P587" s="29">
        <f>IF(MONTH(A587)&lt;&gt;MONTH(A586),L587,MIN(P586,L587))</f>
        <v/>
      </c>
      <c r="Q587" s="29">
        <f>IF(MONTH(A587)&lt;&gt;MONTH(A586),M587,MIN(Q586,M587))</f>
        <v/>
      </c>
      <c r="R587" s="29">
        <f>IF(MONTH(A587)&lt;&gt;MONTH(A586),N587,MIN(R586,N587))</f>
        <v/>
      </c>
    </row>
    <row r="588">
      <c r="A588" s="27">
        <f>A587+1</f>
        <v/>
      </c>
      <c r="B588" s="28">
        <f>Inputs!$B$9*(IF(AND((A588-Inputs!$B$8)&gt;=0,(A588-Inputs!$B$8)&lt;=13),Inputs!$B$16/14,0)+IF(AND((A588-Inputs!$B$8)&gt;=14,(A588-Inputs!$B$8)&lt;=Inputs!$B$35-15),Inputs!$B$18/MAX(1,Inputs!$B$35-28),0)+IF(AND((A588-Inputs!$B$8)&gt;=Inputs!$B$35-14,(A588-Inputs!$B$8)&lt;=Inputs!$B$35-1,(A588-Inputs!$B$8)&gt;=14),Inputs!$B$17/14,0))</f>
        <v/>
      </c>
      <c r="C588" s="29">
        <f>B588*Inputs!$B$10</f>
        <v/>
      </c>
      <c r="D588" s="29">
        <f>SUMIFS(Outflows!$C$5:$C$64,Outflows!$A$5:$A$64,A588)</f>
        <v/>
      </c>
      <c r="E588" s="29">
        <f>IF(ROW()-4-Inputs!$B$24&gt;=1,INDEX($C$5:$C$764,ROW()-4-Inputs!$B$24),0)</f>
        <v/>
      </c>
      <c r="F588" s="29">
        <f>F587+C588</f>
        <v/>
      </c>
      <c r="G588" s="29">
        <f>IF(A588&gt;=Inputs!$B$32,$F$764,MIN(IF(Inputs!$B$28="",1E+15,Inputs!$B$28),(1-Inputs!$B$26)*IF(ROW()-4-Inputs!$B$27&gt;=1,INDEX($F$5:$F$764,ROW()-4-Inputs!$B$27),0)))</f>
        <v/>
      </c>
      <c r="H588" s="29">
        <f>G588-G587</f>
        <v/>
      </c>
      <c r="I588" s="29">
        <f>IF(A588=Inputs!$B$32,$F$764,0)</f>
        <v/>
      </c>
      <c r="J588" s="29">
        <f>CHOOSE(Inputs!$B$37,E588,H588,I588)</f>
        <v/>
      </c>
      <c r="K588" s="29">
        <f>K587+J588-D588</f>
        <v/>
      </c>
      <c r="L588" s="29">
        <f>L587+E588-D588</f>
        <v/>
      </c>
      <c r="M588" s="29">
        <f>M587+H588-D588</f>
        <v/>
      </c>
      <c r="N588" s="29">
        <f>N587+I588-D588</f>
        <v/>
      </c>
      <c r="O588" s="29">
        <f>IF(MONTH(A588)&lt;&gt;MONTH(A587),K588,MIN(O587,K588))</f>
        <v/>
      </c>
      <c r="P588" s="29">
        <f>IF(MONTH(A588)&lt;&gt;MONTH(A587),L588,MIN(P587,L588))</f>
        <v/>
      </c>
      <c r="Q588" s="29">
        <f>IF(MONTH(A588)&lt;&gt;MONTH(A587),M588,MIN(Q587,M588))</f>
        <v/>
      </c>
      <c r="R588" s="29">
        <f>IF(MONTH(A588)&lt;&gt;MONTH(A587),N588,MIN(R587,N588))</f>
        <v/>
      </c>
    </row>
    <row r="589">
      <c r="A589" s="27">
        <f>A588+1</f>
        <v/>
      </c>
      <c r="B589" s="28">
        <f>Inputs!$B$9*(IF(AND((A589-Inputs!$B$8)&gt;=0,(A589-Inputs!$B$8)&lt;=13),Inputs!$B$16/14,0)+IF(AND((A589-Inputs!$B$8)&gt;=14,(A589-Inputs!$B$8)&lt;=Inputs!$B$35-15),Inputs!$B$18/MAX(1,Inputs!$B$35-28),0)+IF(AND((A589-Inputs!$B$8)&gt;=Inputs!$B$35-14,(A589-Inputs!$B$8)&lt;=Inputs!$B$35-1,(A589-Inputs!$B$8)&gt;=14),Inputs!$B$17/14,0))</f>
        <v/>
      </c>
      <c r="C589" s="29">
        <f>B589*Inputs!$B$10</f>
        <v/>
      </c>
      <c r="D589" s="29">
        <f>SUMIFS(Outflows!$C$5:$C$64,Outflows!$A$5:$A$64,A589)</f>
        <v/>
      </c>
      <c r="E589" s="29">
        <f>IF(ROW()-4-Inputs!$B$24&gt;=1,INDEX($C$5:$C$764,ROW()-4-Inputs!$B$24),0)</f>
        <v/>
      </c>
      <c r="F589" s="29">
        <f>F588+C589</f>
        <v/>
      </c>
      <c r="G589" s="29">
        <f>IF(A589&gt;=Inputs!$B$32,$F$764,MIN(IF(Inputs!$B$28="",1E+15,Inputs!$B$28),(1-Inputs!$B$26)*IF(ROW()-4-Inputs!$B$27&gt;=1,INDEX($F$5:$F$764,ROW()-4-Inputs!$B$27),0)))</f>
        <v/>
      </c>
      <c r="H589" s="29">
        <f>G589-G588</f>
        <v/>
      </c>
      <c r="I589" s="29">
        <f>IF(A589=Inputs!$B$32,$F$764,0)</f>
        <v/>
      </c>
      <c r="J589" s="29">
        <f>CHOOSE(Inputs!$B$37,E589,H589,I589)</f>
        <v/>
      </c>
      <c r="K589" s="29">
        <f>K588+J589-D589</f>
        <v/>
      </c>
      <c r="L589" s="29">
        <f>L588+E589-D589</f>
        <v/>
      </c>
      <c r="M589" s="29">
        <f>M588+H589-D589</f>
        <v/>
      </c>
      <c r="N589" s="29">
        <f>N588+I589-D589</f>
        <v/>
      </c>
      <c r="O589" s="29">
        <f>IF(MONTH(A589)&lt;&gt;MONTH(A588),K589,MIN(O588,K589))</f>
        <v/>
      </c>
      <c r="P589" s="29">
        <f>IF(MONTH(A589)&lt;&gt;MONTH(A588),L589,MIN(P588,L589))</f>
        <v/>
      </c>
      <c r="Q589" s="29">
        <f>IF(MONTH(A589)&lt;&gt;MONTH(A588),M589,MIN(Q588,M589))</f>
        <v/>
      </c>
      <c r="R589" s="29">
        <f>IF(MONTH(A589)&lt;&gt;MONTH(A588),N589,MIN(R588,N589))</f>
        <v/>
      </c>
    </row>
    <row r="590">
      <c r="A590" s="27">
        <f>A589+1</f>
        <v/>
      </c>
      <c r="B590" s="28">
        <f>Inputs!$B$9*(IF(AND((A590-Inputs!$B$8)&gt;=0,(A590-Inputs!$B$8)&lt;=13),Inputs!$B$16/14,0)+IF(AND((A590-Inputs!$B$8)&gt;=14,(A590-Inputs!$B$8)&lt;=Inputs!$B$35-15),Inputs!$B$18/MAX(1,Inputs!$B$35-28),0)+IF(AND((A590-Inputs!$B$8)&gt;=Inputs!$B$35-14,(A590-Inputs!$B$8)&lt;=Inputs!$B$35-1,(A590-Inputs!$B$8)&gt;=14),Inputs!$B$17/14,0))</f>
        <v/>
      </c>
      <c r="C590" s="29">
        <f>B590*Inputs!$B$10</f>
        <v/>
      </c>
      <c r="D590" s="29">
        <f>SUMIFS(Outflows!$C$5:$C$64,Outflows!$A$5:$A$64,A590)</f>
        <v/>
      </c>
      <c r="E590" s="29">
        <f>IF(ROW()-4-Inputs!$B$24&gt;=1,INDEX($C$5:$C$764,ROW()-4-Inputs!$B$24),0)</f>
        <v/>
      </c>
      <c r="F590" s="29">
        <f>F589+C590</f>
        <v/>
      </c>
      <c r="G590" s="29">
        <f>IF(A590&gt;=Inputs!$B$32,$F$764,MIN(IF(Inputs!$B$28="",1E+15,Inputs!$B$28),(1-Inputs!$B$26)*IF(ROW()-4-Inputs!$B$27&gt;=1,INDEX($F$5:$F$764,ROW()-4-Inputs!$B$27),0)))</f>
        <v/>
      </c>
      <c r="H590" s="29">
        <f>G590-G589</f>
        <v/>
      </c>
      <c r="I590" s="29">
        <f>IF(A590=Inputs!$B$32,$F$764,0)</f>
        <v/>
      </c>
      <c r="J590" s="29">
        <f>CHOOSE(Inputs!$B$37,E590,H590,I590)</f>
        <v/>
      </c>
      <c r="K590" s="29">
        <f>K589+J590-D590</f>
        <v/>
      </c>
      <c r="L590" s="29">
        <f>L589+E590-D590</f>
        <v/>
      </c>
      <c r="M590" s="29">
        <f>M589+H590-D590</f>
        <v/>
      </c>
      <c r="N590" s="29">
        <f>N589+I590-D590</f>
        <v/>
      </c>
      <c r="O590" s="29">
        <f>IF(MONTH(A590)&lt;&gt;MONTH(A589),K590,MIN(O589,K590))</f>
        <v/>
      </c>
      <c r="P590" s="29">
        <f>IF(MONTH(A590)&lt;&gt;MONTH(A589),L590,MIN(P589,L590))</f>
        <v/>
      </c>
      <c r="Q590" s="29">
        <f>IF(MONTH(A590)&lt;&gt;MONTH(A589),M590,MIN(Q589,M590))</f>
        <v/>
      </c>
      <c r="R590" s="29">
        <f>IF(MONTH(A590)&lt;&gt;MONTH(A589),N590,MIN(R589,N590))</f>
        <v/>
      </c>
    </row>
    <row r="591">
      <c r="A591" s="27">
        <f>A590+1</f>
        <v/>
      </c>
      <c r="B591" s="28">
        <f>Inputs!$B$9*(IF(AND((A591-Inputs!$B$8)&gt;=0,(A591-Inputs!$B$8)&lt;=13),Inputs!$B$16/14,0)+IF(AND((A591-Inputs!$B$8)&gt;=14,(A591-Inputs!$B$8)&lt;=Inputs!$B$35-15),Inputs!$B$18/MAX(1,Inputs!$B$35-28),0)+IF(AND((A591-Inputs!$B$8)&gt;=Inputs!$B$35-14,(A591-Inputs!$B$8)&lt;=Inputs!$B$35-1,(A591-Inputs!$B$8)&gt;=14),Inputs!$B$17/14,0))</f>
        <v/>
      </c>
      <c r="C591" s="29">
        <f>B591*Inputs!$B$10</f>
        <v/>
      </c>
      <c r="D591" s="29">
        <f>SUMIFS(Outflows!$C$5:$C$64,Outflows!$A$5:$A$64,A591)</f>
        <v/>
      </c>
      <c r="E591" s="29">
        <f>IF(ROW()-4-Inputs!$B$24&gt;=1,INDEX($C$5:$C$764,ROW()-4-Inputs!$B$24),0)</f>
        <v/>
      </c>
      <c r="F591" s="29">
        <f>F590+C591</f>
        <v/>
      </c>
      <c r="G591" s="29">
        <f>IF(A591&gt;=Inputs!$B$32,$F$764,MIN(IF(Inputs!$B$28="",1E+15,Inputs!$B$28),(1-Inputs!$B$26)*IF(ROW()-4-Inputs!$B$27&gt;=1,INDEX($F$5:$F$764,ROW()-4-Inputs!$B$27),0)))</f>
        <v/>
      </c>
      <c r="H591" s="29">
        <f>G591-G590</f>
        <v/>
      </c>
      <c r="I591" s="29">
        <f>IF(A591=Inputs!$B$32,$F$764,0)</f>
        <v/>
      </c>
      <c r="J591" s="29">
        <f>CHOOSE(Inputs!$B$37,E591,H591,I591)</f>
        <v/>
      </c>
      <c r="K591" s="29">
        <f>K590+J591-D591</f>
        <v/>
      </c>
      <c r="L591" s="29">
        <f>L590+E591-D591</f>
        <v/>
      </c>
      <c r="M591" s="29">
        <f>M590+H591-D591</f>
        <v/>
      </c>
      <c r="N591" s="29">
        <f>N590+I591-D591</f>
        <v/>
      </c>
      <c r="O591" s="29">
        <f>IF(MONTH(A591)&lt;&gt;MONTH(A590),K591,MIN(O590,K591))</f>
        <v/>
      </c>
      <c r="P591" s="29">
        <f>IF(MONTH(A591)&lt;&gt;MONTH(A590),L591,MIN(P590,L591))</f>
        <v/>
      </c>
      <c r="Q591" s="29">
        <f>IF(MONTH(A591)&lt;&gt;MONTH(A590),M591,MIN(Q590,M591))</f>
        <v/>
      </c>
      <c r="R591" s="29">
        <f>IF(MONTH(A591)&lt;&gt;MONTH(A590),N591,MIN(R590,N591))</f>
        <v/>
      </c>
    </row>
    <row r="592">
      <c r="A592" s="27">
        <f>A591+1</f>
        <v/>
      </c>
      <c r="B592" s="28">
        <f>Inputs!$B$9*(IF(AND((A592-Inputs!$B$8)&gt;=0,(A592-Inputs!$B$8)&lt;=13),Inputs!$B$16/14,0)+IF(AND((A592-Inputs!$B$8)&gt;=14,(A592-Inputs!$B$8)&lt;=Inputs!$B$35-15),Inputs!$B$18/MAX(1,Inputs!$B$35-28),0)+IF(AND((A592-Inputs!$B$8)&gt;=Inputs!$B$35-14,(A592-Inputs!$B$8)&lt;=Inputs!$B$35-1,(A592-Inputs!$B$8)&gt;=14),Inputs!$B$17/14,0))</f>
        <v/>
      </c>
      <c r="C592" s="29">
        <f>B592*Inputs!$B$10</f>
        <v/>
      </c>
      <c r="D592" s="29">
        <f>SUMIFS(Outflows!$C$5:$C$64,Outflows!$A$5:$A$64,A592)</f>
        <v/>
      </c>
      <c r="E592" s="29">
        <f>IF(ROW()-4-Inputs!$B$24&gt;=1,INDEX($C$5:$C$764,ROW()-4-Inputs!$B$24),0)</f>
        <v/>
      </c>
      <c r="F592" s="29">
        <f>F591+C592</f>
        <v/>
      </c>
      <c r="G592" s="29">
        <f>IF(A592&gt;=Inputs!$B$32,$F$764,MIN(IF(Inputs!$B$28="",1E+15,Inputs!$B$28),(1-Inputs!$B$26)*IF(ROW()-4-Inputs!$B$27&gt;=1,INDEX($F$5:$F$764,ROW()-4-Inputs!$B$27),0)))</f>
        <v/>
      </c>
      <c r="H592" s="29">
        <f>G592-G591</f>
        <v/>
      </c>
      <c r="I592" s="29">
        <f>IF(A592=Inputs!$B$32,$F$764,0)</f>
        <v/>
      </c>
      <c r="J592" s="29">
        <f>CHOOSE(Inputs!$B$37,E592,H592,I592)</f>
        <v/>
      </c>
      <c r="K592" s="29">
        <f>K591+J592-D592</f>
        <v/>
      </c>
      <c r="L592" s="29">
        <f>L591+E592-D592</f>
        <v/>
      </c>
      <c r="M592" s="29">
        <f>M591+H592-D592</f>
        <v/>
      </c>
      <c r="N592" s="29">
        <f>N591+I592-D592</f>
        <v/>
      </c>
      <c r="O592" s="29">
        <f>IF(MONTH(A592)&lt;&gt;MONTH(A591),K592,MIN(O591,K592))</f>
        <v/>
      </c>
      <c r="P592" s="29">
        <f>IF(MONTH(A592)&lt;&gt;MONTH(A591),L592,MIN(P591,L592))</f>
        <v/>
      </c>
      <c r="Q592" s="29">
        <f>IF(MONTH(A592)&lt;&gt;MONTH(A591),M592,MIN(Q591,M592))</f>
        <v/>
      </c>
      <c r="R592" s="29">
        <f>IF(MONTH(A592)&lt;&gt;MONTH(A591),N592,MIN(R591,N592))</f>
        <v/>
      </c>
    </row>
    <row r="593">
      <c r="A593" s="27">
        <f>A592+1</f>
        <v/>
      </c>
      <c r="B593" s="28">
        <f>Inputs!$B$9*(IF(AND((A593-Inputs!$B$8)&gt;=0,(A593-Inputs!$B$8)&lt;=13),Inputs!$B$16/14,0)+IF(AND((A593-Inputs!$B$8)&gt;=14,(A593-Inputs!$B$8)&lt;=Inputs!$B$35-15),Inputs!$B$18/MAX(1,Inputs!$B$35-28),0)+IF(AND((A593-Inputs!$B$8)&gt;=Inputs!$B$35-14,(A593-Inputs!$B$8)&lt;=Inputs!$B$35-1,(A593-Inputs!$B$8)&gt;=14),Inputs!$B$17/14,0))</f>
        <v/>
      </c>
      <c r="C593" s="29">
        <f>B593*Inputs!$B$10</f>
        <v/>
      </c>
      <c r="D593" s="29">
        <f>SUMIFS(Outflows!$C$5:$C$64,Outflows!$A$5:$A$64,A593)</f>
        <v/>
      </c>
      <c r="E593" s="29">
        <f>IF(ROW()-4-Inputs!$B$24&gt;=1,INDEX($C$5:$C$764,ROW()-4-Inputs!$B$24),0)</f>
        <v/>
      </c>
      <c r="F593" s="29">
        <f>F592+C593</f>
        <v/>
      </c>
      <c r="G593" s="29">
        <f>IF(A593&gt;=Inputs!$B$32,$F$764,MIN(IF(Inputs!$B$28="",1E+15,Inputs!$B$28),(1-Inputs!$B$26)*IF(ROW()-4-Inputs!$B$27&gt;=1,INDEX($F$5:$F$764,ROW()-4-Inputs!$B$27),0)))</f>
        <v/>
      </c>
      <c r="H593" s="29">
        <f>G593-G592</f>
        <v/>
      </c>
      <c r="I593" s="29">
        <f>IF(A593=Inputs!$B$32,$F$764,0)</f>
        <v/>
      </c>
      <c r="J593" s="29">
        <f>CHOOSE(Inputs!$B$37,E593,H593,I593)</f>
        <v/>
      </c>
      <c r="K593" s="29">
        <f>K592+J593-D593</f>
        <v/>
      </c>
      <c r="L593" s="29">
        <f>L592+E593-D593</f>
        <v/>
      </c>
      <c r="M593" s="29">
        <f>M592+H593-D593</f>
        <v/>
      </c>
      <c r="N593" s="29">
        <f>N592+I593-D593</f>
        <v/>
      </c>
      <c r="O593" s="29">
        <f>IF(MONTH(A593)&lt;&gt;MONTH(A592),K593,MIN(O592,K593))</f>
        <v/>
      </c>
      <c r="P593" s="29">
        <f>IF(MONTH(A593)&lt;&gt;MONTH(A592),L593,MIN(P592,L593))</f>
        <v/>
      </c>
      <c r="Q593" s="29">
        <f>IF(MONTH(A593)&lt;&gt;MONTH(A592),M593,MIN(Q592,M593))</f>
        <v/>
      </c>
      <c r="R593" s="29">
        <f>IF(MONTH(A593)&lt;&gt;MONTH(A592),N593,MIN(R592,N593))</f>
        <v/>
      </c>
    </row>
    <row r="594">
      <c r="A594" s="27">
        <f>A593+1</f>
        <v/>
      </c>
      <c r="B594" s="28">
        <f>Inputs!$B$9*(IF(AND((A594-Inputs!$B$8)&gt;=0,(A594-Inputs!$B$8)&lt;=13),Inputs!$B$16/14,0)+IF(AND((A594-Inputs!$B$8)&gt;=14,(A594-Inputs!$B$8)&lt;=Inputs!$B$35-15),Inputs!$B$18/MAX(1,Inputs!$B$35-28),0)+IF(AND((A594-Inputs!$B$8)&gt;=Inputs!$B$35-14,(A594-Inputs!$B$8)&lt;=Inputs!$B$35-1,(A594-Inputs!$B$8)&gt;=14),Inputs!$B$17/14,0))</f>
        <v/>
      </c>
      <c r="C594" s="29">
        <f>B594*Inputs!$B$10</f>
        <v/>
      </c>
      <c r="D594" s="29">
        <f>SUMIFS(Outflows!$C$5:$C$64,Outflows!$A$5:$A$64,A594)</f>
        <v/>
      </c>
      <c r="E594" s="29">
        <f>IF(ROW()-4-Inputs!$B$24&gt;=1,INDEX($C$5:$C$764,ROW()-4-Inputs!$B$24),0)</f>
        <v/>
      </c>
      <c r="F594" s="29">
        <f>F593+C594</f>
        <v/>
      </c>
      <c r="G594" s="29">
        <f>IF(A594&gt;=Inputs!$B$32,$F$764,MIN(IF(Inputs!$B$28="",1E+15,Inputs!$B$28),(1-Inputs!$B$26)*IF(ROW()-4-Inputs!$B$27&gt;=1,INDEX($F$5:$F$764,ROW()-4-Inputs!$B$27),0)))</f>
        <v/>
      </c>
      <c r="H594" s="29">
        <f>G594-G593</f>
        <v/>
      </c>
      <c r="I594" s="29">
        <f>IF(A594=Inputs!$B$32,$F$764,0)</f>
        <v/>
      </c>
      <c r="J594" s="29">
        <f>CHOOSE(Inputs!$B$37,E594,H594,I594)</f>
        <v/>
      </c>
      <c r="K594" s="29">
        <f>K593+J594-D594</f>
        <v/>
      </c>
      <c r="L594" s="29">
        <f>L593+E594-D594</f>
        <v/>
      </c>
      <c r="M594" s="29">
        <f>M593+H594-D594</f>
        <v/>
      </c>
      <c r="N594" s="29">
        <f>N593+I594-D594</f>
        <v/>
      </c>
      <c r="O594" s="29">
        <f>IF(MONTH(A594)&lt;&gt;MONTH(A593),K594,MIN(O593,K594))</f>
        <v/>
      </c>
      <c r="P594" s="29">
        <f>IF(MONTH(A594)&lt;&gt;MONTH(A593),L594,MIN(P593,L594))</f>
        <v/>
      </c>
      <c r="Q594" s="29">
        <f>IF(MONTH(A594)&lt;&gt;MONTH(A593),M594,MIN(Q593,M594))</f>
        <v/>
      </c>
      <c r="R594" s="29">
        <f>IF(MONTH(A594)&lt;&gt;MONTH(A593),N594,MIN(R593,N594))</f>
        <v/>
      </c>
    </row>
    <row r="595">
      <c r="A595" s="27">
        <f>A594+1</f>
        <v/>
      </c>
      <c r="B595" s="28">
        <f>Inputs!$B$9*(IF(AND((A595-Inputs!$B$8)&gt;=0,(A595-Inputs!$B$8)&lt;=13),Inputs!$B$16/14,0)+IF(AND((A595-Inputs!$B$8)&gt;=14,(A595-Inputs!$B$8)&lt;=Inputs!$B$35-15),Inputs!$B$18/MAX(1,Inputs!$B$35-28),0)+IF(AND((A595-Inputs!$B$8)&gt;=Inputs!$B$35-14,(A595-Inputs!$B$8)&lt;=Inputs!$B$35-1,(A595-Inputs!$B$8)&gt;=14),Inputs!$B$17/14,0))</f>
        <v/>
      </c>
      <c r="C595" s="29">
        <f>B595*Inputs!$B$10</f>
        <v/>
      </c>
      <c r="D595" s="29">
        <f>SUMIFS(Outflows!$C$5:$C$64,Outflows!$A$5:$A$64,A595)</f>
        <v/>
      </c>
      <c r="E595" s="29">
        <f>IF(ROW()-4-Inputs!$B$24&gt;=1,INDEX($C$5:$C$764,ROW()-4-Inputs!$B$24),0)</f>
        <v/>
      </c>
      <c r="F595" s="29">
        <f>F594+C595</f>
        <v/>
      </c>
      <c r="G595" s="29">
        <f>IF(A595&gt;=Inputs!$B$32,$F$764,MIN(IF(Inputs!$B$28="",1E+15,Inputs!$B$28),(1-Inputs!$B$26)*IF(ROW()-4-Inputs!$B$27&gt;=1,INDEX($F$5:$F$764,ROW()-4-Inputs!$B$27),0)))</f>
        <v/>
      </c>
      <c r="H595" s="29">
        <f>G595-G594</f>
        <v/>
      </c>
      <c r="I595" s="29">
        <f>IF(A595=Inputs!$B$32,$F$764,0)</f>
        <v/>
      </c>
      <c r="J595" s="29">
        <f>CHOOSE(Inputs!$B$37,E595,H595,I595)</f>
        <v/>
      </c>
      <c r="K595" s="29">
        <f>K594+J595-D595</f>
        <v/>
      </c>
      <c r="L595" s="29">
        <f>L594+E595-D595</f>
        <v/>
      </c>
      <c r="M595" s="29">
        <f>M594+H595-D595</f>
        <v/>
      </c>
      <c r="N595" s="29">
        <f>N594+I595-D595</f>
        <v/>
      </c>
      <c r="O595" s="29">
        <f>IF(MONTH(A595)&lt;&gt;MONTH(A594),K595,MIN(O594,K595))</f>
        <v/>
      </c>
      <c r="P595" s="29">
        <f>IF(MONTH(A595)&lt;&gt;MONTH(A594),L595,MIN(P594,L595))</f>
        <v/>
      </c>
      <c r="Q595" s="29">
        <f>IF(MONTH(A595)&lt;&gt;MONTH(A594),M595,MIN(Q594,M595))</f>
        <v/>
      </c>
      <c r="R595" s="29">
        <f>IF(MONTH(A595)&lt;&gt;MONTH(A594),N595,MIN(R594,N595))</f>
        <v/>
      </c>
    </row>
    <row r="596">
      <c r="A596" s="27">
        <f>A595+1</f>
        <v/>
      </c>
      <c r="B596" s="28">
        <f>Inputs!$B$9*(IF(AND((A596-Inputs!$B$8)&gt;=0,(A596-Inputs!$B$8)&lt;=13),Inputs!$B$16/14,0)+IF(AND((A596-Inputs!$B$8)&gt;=14,(A596-Inputs!$B$8)&lt;=Inputs!$B$35-15),Inputs!$B$18/MAX(1,Inputs!$B$35-28),0)+IF(AND((A596-Inputs!$B$8)&gt;=Inputs!$B$35-14,(A596-Inputs!$B$8)&lt;=Inputs!$B$35-1,(A596-Inputs!$B$8)&gt;=14),Inputs!$B$17/14,0))</f>
        <v/>
      </c>
      <c r="C596" s="29">
        <f>B596*Inputs!$B$10</f>
        <v/>
      </c>
      <c r="D596" s="29">
        <f>SUMIFS(Outflows!$C$5:$C$64,Outflows!$A$5:$A$64,A596)</f>
        <v/>
      </c>
      <c r="E596" s="29">
        <f>IF(ROW()-4-Inputs!$B$24&gt;=1,INDEX($C$5:$C$764,ROW()-4-Inputs!$B$24),0)</f>
        <v/>
      </c>
      <c r="F596" s="29">
        <f>F595+C596</f>
        <v/>
      </c>
      <c r="G596" s="29">
        <f>IF(A596&gt;=Inputs!$B$32,$F$764,MIN(IF(Inputs!$B$28="",1E+15,Inputs!$B$28),(1-Inputs!$B$26)*IF(ROW()-4-Inputs!$B$27&gt;=1,INDEX($F$5:$F$764,ROW()-4-Inputs!$B$27),0)))</f>
        <v/>
      </c>
      <c r="H596" s="29">
        <f>G596-G595</f>
        <v/>
      </c>
      <c r="I596" s="29">
        <f>IF(A596=Inputs!$B$32,$F$764,0)</f>
        <v/>
      </c>
      <c r="J596" s="29">
        <f>CHOOSE(Inputs!$B$37,E596,H596,I596)</f>
        <v/>
      </c>
      <c r="K596" s="29">
        <f>K595+J596-D596</f>
        <v/>
      </c>
      <c r="L596" s="29">
        <f>L595+E596-D596</f>
        <v/>
      </c>
      <c r="M596" s="29">
        <f>M595+H596-D596</f>
        <v/>
      </c>
      <c r="N596" s="29">
        <f>N595+I596-D596</f>
        <v/>
      </c>
      <c r="O596" s="29">
        <f>IF(MONTH(A596)&lt;&gt;MONTH(A595),K596,MIN(O595,K596))</f>
        <v/>
      </c>
      <c r="P596" s="29">
        <f>IF(MONTH(A596)&lt;&gt;MONTH(A595),L596,MIN(P595,L596))</f>
        <v/>
      </c>
      <c r="Q596" s="29">
        <f>IF(MONTH(A596)&lt;&gt;MONTH(A595),M596,MIN(Q595,M596))</f>
        <v/>
      </c>
      <c r="R596" s="29">
        <f>IF(MONTH(A596)&lt;&gt;MONTH(A595),N596,MIN(R595,N596))</f>
        <v/>
      </c>
    </row>
    <row r="597">
      <c r="A597" s="27">
        <f>A596+1</f>
        <v/>
      </c>
      <c r="B597" s="28">
        <f>Inputs!$B$9*(IF(AND((A597-Inputs!$B$8)&gt;=0,(A597-Inputs!$B$8)&lt;=13),Inputs!$B$16/14,0)+IF(AND((A597-Inputs!$B$8)&gt;=14,(A597-Inputs!$B$8)&lt;=Inputs!$B$35-15),Inputs!$B$18/MAX(1,Inputs!$B$35-28),0)+IF(AND((A597-Inputs!$B$8)&gt;=Inputs!$B$35-14,(A597-Inputs!$B$8)&lt;=Inputs!$B$35-1,(A597-Inputs!$B$8)&gt;=14),Inputs!$B$17/14,0))</f>
        <v/>
      </c>
      <c r="C597" s="29">
        <f>B597*Inputs!$B$10</f>
        <v/>
      </c>
      <c r="D597" s="29">
        <f>SUMIFS(Outflows!$C$5:$C$64,Outflows!$A$5:$A$64,A597)</f>
        <v/>
      </c>
      <c r="E597" s="29">
        <f>IF(ROW()-4-Inputs!$B$24&gt;=1,INDEX($C$5:$C$764,ROW()-4-Inputs!$B$24),0)</f>
        <v/>
      </c>
      <c r="F597" s="29">
        <f>F596+C597</f>
        <v/>
      </c>
      <c r="G597" s="29">
        <f>IF(A597&gt;=Inputs!$B$32,$F$764,MIN(IF(Inputs!$B$28="",1E+15,Inputs!$B$28),(1-Inputs!$B$26)*IF(ROW()-4-Inputs!$B$27&gt;=1,INDEX($F$5:$F$764,ROW()-4-Inputs!$B$27),0)))</f>
        <v/>
      </c>
      <c r="H597" s="29">
        <f>G597-G596</f>
        <v/>
      </c>
      <c r="I597" s="29">
        <f>IF(A597=Inputs!$B$32,$F$764,0)</f>
        <v/>
      </c>
      <c r="J597" s="29">
        <f>CHOOSE(Inputs!$B$37,E597,H597,I597)</f>
        <v/>
      </c>
      <c r="K597" s="29">
        <f>K596+J597-D597</f>
        <v/>
      </c>
      <c r="L597" s="29">
        <f>L596+E597-D597</f>
        <v/>
      </c>
      <c r="M597" s="29">
        <f>M596+H597-D597</f>
        <v/>
      </c>
      <c r="N597" s="29">
        <f>N596+I597-D597</f>
        <v/>
      </c>
      <c r="O597" s="29">
        <f>IF(MONTH(A597)&lt;&gt;MONTH(A596),K597,MIN(O596,K597))</f>
        <v/>
      </c>
      <c r="P597" s="29">
        <f>IF(MONTH(A597)&lt;&gt;MONTH(A596),L597,MIN(P596,L597))</f>
        <v/>
      </c>
      <c r="Q597" s="29">
        <f>IF(MONTH(A597)&lt;&gt;MONTH(A596),M597,MIN(Q596,M597))</f>
        <v/>
      </c>
      <c r="R597" s="29">
        <f>IF(MONTH(A597)&lt;&gt;MONTH(A596),N597,MIN(R596,N597))</f>
        <v/>
      </c>
    </row>
    <row r="598">
      <c r="A598" s="27">
        <f>A597+1</f>
        <v/>
      </c>
      <c r="B598" s="28">
        <f>Inputs!$B$9*(IF(AND((A598-Inputs!$B$8)&gt;=0,(A598-Inputs!$B$8)&lt;=13),Inputs!$B$16/14,0)+IF(AND((A598-Inputs!$B$8)&gt;=14,(A598-Inputs!$B$8)&lt;=Inputs!$B$35-15),Inputs!$B$18/MAX(1,Inputs!$B$35-28),0)+IF(AND((A598-Inputs!$B$8)&gt;=Inputs!$B$35-14,(A598-Inputs!$B$8)&lt;=Inputs!$B$35-1,(A598-Inputs!$B$8)&gt;=14),Inputs!$B$17/14,0))</f>
        <v/>
      </c>
      <c r="C598" s="29">
        <f>B598*Inputs!$B$10</f>
        <v/>
      </c>
      <c r="D598" s="29">
        <f>SUMIFS(Outflows!$C$5:$C$64,Outflows!$A$5:$A$64,A598)</f>
        <v/>
      </c>
      <c r="E598" s="29">
        <f>IF(ROW()-4-Inputs!$B$24&gt;=1,INDEX($C$5:$C$764,ROW()-4-Inputs!$B$24),0)</f>
        <v/>
      </c>
      <c r="F598" s="29">
        <f>F597+C598</f>
        <v/>
      </c>
      <c r="G598" s="29">
        <f>IF(A598&gt;=Inputs!$B$32,$F$764,MIN(IF(Inputs!$B$28="",1E+15,Inputs!$B$28),(1-Inputs!$B$26)*IF(ROW()-4-Inputs!$B$27&gt;=1,INDEX($F$5:$F$764,ROW()-4-Inputs!$B$27),0)))</f>
        <v/>
      </c>
      <c r="H598" s="29">
        <f>G598-G597</f>
        <v/>
      </c>
      <c r="I598" s="29">
        <f>IF(A598=Inputs!$B$32,$F$764,0)</f>
        <v/>
      </c>
      <c r="J598" s="29">
        <f>CHOOSE(Inputs!$B$37,E598,H598,I598)</f>
        <v/>
      </c>
      <c r="K598" s="29">
        <f>K597+J598-D598</f>
        <v/>
      </c>
      <c r="L598" s="29">
        <f>L597+E598-D598</f>
        <v/>
      </c>
      <c r="M598" s="29">
        <f>M597+H598-D598</f>
        <v/>
      </c>
      <c r="N598" s="29">
        <f>N597+I598-D598</f>
        <v/>
      </c>
      <c r="O598" s="29">
        <f>IF(MONTH(A598)&lt;&gt;MONTH(A597),K598,MIN(O597,K598))</f>
        <v/>
      </c>
      <c r="P598" s="29">
        <f>IF(MONTH(A598)&lt;&gt;MONTH(A597),L598,MIN(P597,L598))</f>
        <v/>
      </c>
      <c r="Q598" s="29">
        <f>IF(MONTH(A598)&lt;&gt;MONTH(A597),M598,MIN(Q597,M598))</f>
        <v/>
      </c>
      <c r="R598" s="29">
        <f>IF(MONTH(A598)&lt;&gt;MONTH(A597),N598,MIN(R597,N598))</f>
        <v/>
      </c>
    </row>
    <row r="599">
      <c r="A599" s="27">
        <f>A598+1</f>
        <v/>
      </c>
      <c r="B599" s="28">
        <f>Inputs!$B$9*(IF(AND((A599-Inputs!$B$8)&gt;=0,(A599-Inputs!$B$8)&lt;=13),Inputs!$B$16/14,0)+IF(AND((A599-Inputs!$B$8)&gt;=14,(A599-Inputs!$B$8)&lt;=Inputs!$B$35-15),Inputs!$B$18/MAX(1,Inputs!$B$35-28),0)+IF(AND((A599-Inputs!$B$8)&gt;=Inputs!$B$35-14,(A599-Inputs!$B$8)&lt;=Inputs!$B$35-1,(A599-Inputs!$B$8)&gt;=14),Inputs!$B$17/14,0))</f>
        <v/>
      </c>
      <c r="C599" s="29">
        <f>B599*Inputs!$B$10</f>
        <v/>
      </c>
      <c r="D599" s="29">
        <f>SUMIFS(Outflows!$C$5:$C$64,Outflows!$A$5:$A$64,A599)</f>
        <v/>
      </c>
      <c r="E599" s="29">
        <f>IF(ROW()-4-Inputs!$B$24&gt;=1,INDEX($C$5:$C$764,ROW()-4-Inputs!$B$24),0)</f>
        <v/>
      </c>
      <c r="F599" s="29">
        <f>F598+C599</f>
        <v/>
      </c>
      <c r="G599" s="29">
        <f>IF(A599&gt;=Inputs!$B$32,$F$764,MIN(IF(Inputs!$B$28="",1E+15,Inputs!$B$28),(1-Inputs!$B$26)*IF(ROW()-4-Inputs!$B$27&gt;=1,INDEX($F$5:$F$764,ROW()-4-Inputs!$B$27),0)))</f>
        <v/>
      </c>
      <c r="H599" s="29">
        <f>G599-G598</f>
        <v/>
      </c>
      <c r="I599" s="29">
        <f>IF(A599=Inputs!$B$32,$F$764,0)</f>
        <v/>
      </c>
      <c r="J599" s="29">
        <f>CHOOSE(Inputs!$B$37,E599,H599,I599)</f>
        <v/>
      </c>
      <c r="K599" s="29">
        <f>K598+J599-D599</f>
        <v/>
      </c>
      <c r="L599" s="29">
        <f>L598+E599-D599</f>
        <v/>
      </c>
      <c r="M599" s="29">
        <f>M598+H599-D599</f>
        <v/>
      </c>
      <c r="N599" s="29">
        <f>N598+I599-D599</f>
        <v/>
      </c>
      <c r="O599" s="29">
        <f>IF(MONTH(A599)&lt;&gt;MONTH(A598),K599,MIN(O598,K599))</f>
        <v/>
      </c>
      <c r="P599" s="29">
        <f>IF(MONTH(A599)&lt;&gt;MONTH(A598),L599,MIN(P598,L599))</f>
        <v/>
      </c>
      <c r="Q599" s="29">
        <f>IF(MONTH(A599)&lt;&gt;MONTH(A598),M599,MIN(Q598,M599))</f>
        <v/>
      </c>
      <c r="R599" s="29">
        <f>IF(MONTH(A599)&lt;&gt;MONTH(A598),N599,MIN(R598,N599))</f>
        <v/>
      </c>
    </row>
    <row r="600">
      <c r="A600" s="27">
        <f>A599+1</f>
        <v/>
      </c>
      <c r="B600" s="28">
        <f>Inputs!$B$9*(IF(AND((A600-Inputs!$B$8)&gt;=0,(A600-Inputs!$B$8)&lt;=13),Inputs!$B$16/14,0)+IF(AND((A600-Inputs!$B$8)&gt;=14,(A600-Inputs!$B$8)&lt;=Inputs!$B$35-15),Inputs!$B$18/MAX(1,Inputs!$B$35-28),0)+IF(AND((A600-Inputs!$B$8)&gt;=Inputs!$B$35-14,(A600-Inputs!$B$8)&lt;=Inputs!$B$35-1,(A600-Inputs!$B$8)&gt;=14),Inputs!$B$17/14,0))</f>
        <v/>
      </c>
      <c r="C600" s="29">
        <f>B600*Inputs!$B$10</f>
        <v/>
      </c>
      <c r="D600" s="29">
        <f>SUMIFS(Outflows!$C$5:$C$64,Outflows!$A$5:$A$64,A600)</f>
        <v/>
      </c>
      <c r="E600" s="29">
        <f>IF(ROW()-4-Inputs!$B$24&gt;=1,INDEX($C$5:$C$764,ROW()-4-Inputs!$B$24),0)</f>
        <v/>
      </c>
      <c r="F600" s="29">
        <f>F599+C600</f>
        <v/>
      </c>
      <c r="G600" s="29">
        <f>IF(A600&gt;=Inputs!$B$32,$F$764,MIN(IF(Inputs!$B$28="",1E+15,Inputs!$B$28),(1-Inputs!$B$26)*IF(ROW()-4-Inputs!$B$27&gt;=1,INDEX($F$5:$F$764,ROW()-4-Inputs!$B$27),0)))</f>
        <v/>
      </c>
      <c r="H600" s="29">
        <f>G600-G599</f>
        <v/>
      </c>
      <c r="I600" s="29">
        <f>IF(A600=Inputs!$B$32,$F$764,0)</f>
        <v/>
      </c>
      <c r="J600" s="29">
        <f>CHOOSE(Inputs!$B$37,E600,H600,I600)</f>
        <v/>
      </c>
      <c r="K600" s="29">
        <f>K599+J600-D600</f>
        <v/>
      </c>
      <c r="L600" s="29">
        <f>L599+E600-D600</f>
        <v/>
      </c>
      <c r="M600" s="29">
        <f>M599+H600-D600</f>
        <v/>
      </c>
      <c r="N600" s="29">
        <f>N599+I600-D600</f>
        <v/>
      </c>
      <c r="O600" s="29">
        <f>IF(MONTH(A600)&lt;&gt;MONTH(A599),K600,MIN(O599,K600))</f>
        <v/>
      </c>
      <c r="P600" s="29">
        <f>IF(MONTH(A600)&lt;&gt;MONTH(A599),L600,MIN(P599,L600))</f>
        <v/>
      </c>
      <c r="Q600" s="29">
        <f>IF(MONTH(A600)&lt;&gt;MONTH(A599),M600,MIN(Q599,M600))</f>
        <v/>
      </c>
      <c r="R600" s="29">
        <f>IF(MONTH(A600)&lt;&gt;MONTH(A599),N600,MIN(R599,N600))</f>
        <v/>
      </c>
    </row>
    <row r="601">
      <c r="A601" s="27">
        <f>A600+1</f>
        <v/>
      </c>
      <c r="B601" s="28">
        <f>Inputs!$B$9*(IF(AND((A601-Inputs!$B$8)&gt;=0,(A601-Inputs!$B$8)&lt;=13),Inputs!$B$16/14,0)+IF(AND((A601-Inputs!$B$8)&gt;=14,(A601-Inputs!$B$8)&lt;=Inputs!$B$35-15),Inputs!$B$18/MAX(1,Inputs!$B$35-28),0)+IF(AND((A601-Inputs!$B$8)&gt;=Inputs!$B$35-14,(A601-Inputs!$B$8)&lt;=Inputs!$B$35-1,(A601-Inputs!$B$8)&gt;=14),Inputs!$B$17/14,0))</f>
        <v/>
      </c>
      <c r="C601" s="29">
        <f>B601*Inputs!$B$10</f>
        <v/>
      </c>
      <c r="D601" s="29">
        <f>SUMIFS(Outflows!$C$5:$C$64,Outflows!$A$5:$A$64,A601)</f>
        <v/>
      </c>
      <c r="E601" s="29">
        <f>IF(ROW()-4-Inputs!$B$24&gt;=1,INDEX($C$5:$C$764,ROW()-4-Inputs!$B$24),0)</f>
        <v/>
      </c>
      <c r="F601" s="29">
        <f>F600+C601</f>
        <v/>
      </c>
      <c r="G601" s="29">
        <f>IF(A601&gt;=Inputs!$B$32,$F$764,MIN(IF(Inputs!$B$28="",1E+15,Inputs!$B$28),(1-Inputs!$B$26)*IF(ROW()-4-Inputs!$B$27&gt;=1,INDEX($F$5:$F$764,ROW()-4-Inputs!$B$27),0)))</f>
        <v/>
      </c>
      <c r="H601" s="29">
        <f>G601-G600</f>
        <v/>
      </c>
      <c r="I601" s="29">
        <f>IF(A601=Inputs!$B$32,$F$764,0)</f>
        <v/>
      </c>
      <c r="J601" s="29">
        <f>CHOOSE(Inputs!$B$37,E601,H601,I601)</f>
        <v/>
      </c>
      <c r="K601" s="29">
        <f>K600+J601-D601</f>
        <v/>
      </c>
      <c r="L601" s="29">
        <f>L600+E601-D601</f>
        <v/>
      </c>
      <c r="M601" s="29">
        <f>M600+H601-D601</f>
        <v/>
      </c>
      <c r="N601" s="29">
        <f>N600+I601-D601</f>
        <v/>
      </c>
      <c r="O601" s="29">
        <f>IF(MONTH(A601)&lt;&gt;MONTH(A600),K601,MIN(O600,K601))</f>
        <v/>
      </c>
      <c r="P601" s="29">
        <f>IF(MONTH(A601)&lt;&gt;MONTH(A600),L601,MIN(P600,L601))</f>
        <v/>
      </c>
      <c r="Q601" s="29">
        <f>IF(MONTH(A601)&lt;&gt;MONTH(A600),M601,MIN(Q600,M601))</f>
        <v/>
      </c>
      <c r="R601" s="29">
        <f>IF(MONTH(A601)&lt;&gt;MONTH(A600),N601,MIN(R600,N601))</f>
        <v/>
      </c>
    </row>
    <row r="602">
      <c r="A602" s="27">
        <f>A601+1</f>
        <v/>
      </c>
      <c r="B602" s="28">
        <f>Inputs!$B$9*(IF(AND((A602-Inputs!$B$8)&gt;=0,(A602-Inputs!$B$8)&lt;=13),Inputs!$B$16/14,0)+IF(AND((A602-Inputs!$B$8)&gt;=14,(A602-Inputs!$B$8)&lt;=Inputs!$B$35-15),Inputs!$B$18/MAX(1,Inputs!$B$35-28),0)+IF(AND((A602-Inputs!$B$8)&gt;=Inputs!$B$35-14,(A602-Inputs!$B$8)&lt;=Inputs!$B$35-1,(A602-Inputs!$B$8)&gt;=14),Inputs!$B$17/14,0))</f>
        <v/>
      </c>
      <c r="C602" s="29">
        <f>B602*Inputs!$B$10</f>
        <v/>
      </c>
      <c r="D602" s="29">
        <f>SUMIFS(Outflows!$C$5:$C$64,Outflows!$A$5:$A$64,A602)</f>
        <v/>
      </c>
      <c r="E602" s="29">
        <f>IF(ROW()-4-Inputs!$B$24&gt;=1,INDEX($C$5:$C$764,ROW()-4-Inputs!$B$24),0)</f>
        <v/>
      </c>
      <c r="F602" s="29">
        <f>F601+C602</f>
        <v/>
      </c>
      <c r="G602" s="29">
        <f>IF(A602&gt;=Inputs!$B$32,$F$764,MIN(IF(Inputs!$B$28="",1E+15,Inputs!$B$28),(1-Inputs!$B$26)*IF(ROW()-4-Inputs!$B$27&gt;=1,INDEX($F$5:$F$764,ROW()-4-Inputs!$B$27),0)))</f>
        <v/>
      </c>
      <c r="H602" s="29">
        <f>G602-G601</f>
        <v/>
      </c>
      <c r="I602" s="29">
        <f>IF(A602=Inputs!$B$32,$F$764,0)</f>
        <v/>
      </c>
      <c r="J602" s="29">
        <f>CHOOSE(Inputs!$B$37,E602,H602,I602)</f>
        <v/>
      </c>
      <c r="K602" s="29">
        <f>K601+J602-D602</f>
        <v/>
      </c>
      <c r="L602" s="29">
        <f>L601+E602-D602</f>
        <v/>
      </c>
      <c r="M602" s="29">
        <f>M601+H602-D602</f>
        <v/>
      </c>
      <c r="N602" s="29">
        <f>N601+I602-D602</f>
        <v/>
      </c>
      <c r="O602" s="29">
        <f>IF(MONTH(A602)&lt;&gt;MONTH(A601),K602,MIN(O601,K602))</f>
        <v/>
      </c>
      <c r="P602" s="29">
        <f>IF(MONTH(A602)&lt;&gt;MONTH(A601),L602,MIN(P601,L602))</f>
        <v/>
      </c>
      <c r="Q602" s="29">
        <f>IF(MONTH(A602)&lt;&gt;MONTH(A601),M602,MIN(Q601,M602))</f>
        <v/>
      </c>
      <c r="R602" s="29">
        <f>IF(MONTH(A602)&lt;&gt;MONTH(A601),N602,MIN(R601,N602))</f>
        <v/>
      </c>
    </row>
    <row r="603">
      <c r="A603" s="27">
        <f>A602+1</f>
        <v/>
      </c>
      <c r="B603" s="28">
        <f>Inputs!$B$9*(IF(AND((A603-Inputs!$B$8)&gt;=0,(A603-Inputs!$B$8)&lt;=13),Inputs!$B$16/14,0)+IF(AND((A603-Inputs!$B$8)&gt;=14,(A603-Inputs!$B$8)&lt;=Inputs!$B$35-15),Inputs!$B$18/MAX(1,Inputs!$B$35-28),0)+IF(AND((A603-Inputs!$B$8)&gt;=Inputs!$B$35-14,(A603-Inputs!$B$8)&lt;=Inputs!$B$35-1,(A603-Inputs!$B$8)&gt;=14),Inputs!$B$17/14,0))</f>
        <v/>
      </c>
      <c r="C603" s="29">
        <f>B603*Inputs!$B$10</f>
        <v/>
      </c>
      <c r="D603" s="29">
        <f>SUMIFS(Outflows!$C$5:$C$64,Outflows!$A$5:$A$64,A603)</f>
        <v/>
      </c>
      <c r="E603" s="29">
        <f>IF(ROW()-4-Inputs!$B$24&gt;=1,INDEX($C$5:$C$764,ROW()-4-Inputs!$B$24),0)</f>
        <v/>
      </c>
      <c r="F603" s="29">
        <f>F602+C603</f>
        <v/>
      </c>
      <c r="G603" s="29">
        <f>IF(A603&gt;=Inputs!$B$32,$F$764,MIN(IF(Inputs!$B$28="",1E+15,Inputs!$B$28),(1-Inputs!$B$26)*IF(ROW()-4-Inputs!$B$27&gt;=1,INDEX($F$5:$F$764,ROW()-4-Inputs!$B$27),0)))</f>
        <v/>
      </c>
      <c r="H603" s="29">
        <f>G603-G602</f>
        <v/>
      </c>
      <c r="I603" s="29">
        <f>IF(A603=Inputs!$B$32,$F$764,0)</f>
        <v/>
      </c>
      <c r="J603" s="29">
        <f>CHOOSE(Inputs!$B$37,E603,H603,I603)</f>
        <v/>
      </c>
      <c r="K603" s="29">
        <f>K602+J603-D603</f>
        <v/>
      </c>
      <c r="L603" s="29">
        <f>L602+E603-D603</f>
        <v/>
      </c>
      <c r="M603" s="29">
        <f>M602+H603-D603</f>
        <v/>
      </c>
      <c r="N603" s="29">
        <f>N602+I603-D603</f>
        <v/>
      </c>
      <c r="O603" s="29">
        <f>IF(MONTH(A603)&lt;&gt;MONTH(A602),K603,MIN(O602,K603))</f>
        <v/>
      </c>
      <c r="P603" s="29">
        <f>IF(MONTH(A603)&lt;&gt;MONTH(A602),L603,MIN(P602,L603))</f>
        <v/>
      </c>
      <c r="Q603" s="29">
        <f>IF(MONTH(A603)&lt;&gt;MONTH(A602),M603,MIN(Q602,M603))</f>
        <v/>
      </c>
      <c r="R603" s="29">
        <f>IF(MONTH(A603)&lt;&gt;MONTH(A602),N603,MIN(R602,N603))</f>
        <v/>
      </c>
    </row>
    <row r="604">
      <c r="A604" s="27">
        <f>A603+1</f>
        <v/>
      </c>
      <c r="B604" s="28">
        <f>Inputs!$B$9*(IF(AND((A604-Inputs!$B$8)&gt;=0,(A604-Inputs!$B$8)&lt;=13),Inputs!$B$16/14,0)+IF(AND((A604-Inputs!$B$8)&gt;=14,(A604-Inputs!$B$8)&lt;=Inputs!$B$35-15),Inputs!$B$18/MAX(1,Inputs!$B$35-28),0)+IF(AND((A604-Inputs!$B$8)&gt;=Inputs!$B$35-14,(A604-Inputs!$B$8)&lt;=Inputs!$B$35-1,(A604-Inputs!$B$8)&gt;=14),Inputs!$B$17/14,0))</f>
        <v/>
      </c>
      <c r="C604" s="29">
        <f>B604*Inputs!$B$10</f>
        <v/>
      </c>
      <c r="D604" s="29">
        <f>SUMIFS(Outflows!$C$5:$C$64,Outflows!$A$5:$A$64,A604)</f>
        <v/>
      </c>
      <c r="E604" s="29">
        <f>IF(ROW()-4-Inputs!$B$24&gt;=1,INDEX($C$5:$C$764,ROW()-4-Inputs!$B$24),0)</f>
        <v/>
      </c>
      <c r="F604" s="29">
        <f>F603+C604</f>
        <v/>
      </c>
      <c r="G604" s="29">
        <f>IF(A604&gt;=Inputs!$B$32,$F$764,MIN(IF(Inputs!$B$28="",1E+15,Inputs!$B$28),(1-Inputs!$B$26)*IF(ROW()-4-Inputs!$B$27&gt;=1,INDEX($F$5:$F$764,ROW()-4-Inputs!$B$27),0)))</f>
        <v/>
      </c>
      <c r="H604" s="29">
        <f>G604-G603</f>
        <v/>
      </c>
      <c r="I604" s="29">
        <f>IF(A604=Inputs!$B$32,$F$764,0)</f>
        <v/>
      </c>
      <c r="J604" s="29">
        <f>CHOOSE(Inputs!$B$37,E604,H604,I604)</f>
        <v/>
      </c>
      <c r="K604" s="29">
        <f>K603+J604-D604</f>
        <v/>
      </c>
      <c r="L604" s="29">
        <f>L603+E604-D604</f>
        <v/>
      </c>
      <c r="M604" s="29">
        <f>M603+H604-D604</f>
        <v/>
      </c>
      <c r="N604" s="29">
        <f>N603+I604-D604</f>
        <v/>
      </c>
      <c r="O604" s="29">
        <f>IF(MONTH(A604)&lt;&gt;MONTH(A603),K604,MIN(O603,K604))</f>
        <v/>
      </c>
      <c r="P604" s="29">
        <f>IF(MONTH(A604)&lt;&gt;MONTH(A603),L604,MIN(P603,L604))</f>
        <v/>
      </c>
      <c r="Q604" s="29">
        <f>IF(MONTH(A604)&lt;&gt;MONTH(A603),M604,MIN(Q603,M604))</f>
        <v/>
      </c>
      <c r="R604" s="29">
        <f>IF(MONTH(A604)&lt;&gt;MONTH(A603),N604,MIN(R603,N604))</f>
        <v/>
      </c>
    </row>
    <row r="605">
      <c r="A605" s="27">
        <f>A604+1</f>
        <v/>
      </c>
      <c r="B605" s="28">
        <f>Inputs!$B$9*(IF(AND((A605-Inputs!$B$8)&gt;=0,(A605-Inputs!$B$8)&lt;=13),Inputs!$B$16/14,0)+IF(AND((A605-Inputs!$B$8)&gt;=14,(A605-Inputs!$B$8)&lt;=Inputs!$B$35-15),Inputs!$B$18/MAX(1,Inputs!$B$35-28),0)+IF(AND((A605-Inputs!$B$8)&gt;=Inputs!$B$35-14,(A605-Inputs!$B$8)&lt;=Inputs!$B$35-1,(A605-Inputs!$B$8)&gt;=14),Inputs!$B$17/14,0))</f>
        <v/>
      </c>
      <c r="C605" s="29">
        <f>B605*Inputs!$B$10</f>
        <v/>
      </c>
      <c r="D605" s="29">
        <f>SUMIFS(Outflows!$C$5:$C$64,Outflows!$A$5:$A$64,A605)</f>
        <v/>
      </c>
      <c r="E605" s="29">
        <f>IF(ROW()-4-Inputs!$B$24&gt;=1,INDEX($C$5:$C$764,ROW()-4-Inputs!$B$24),0)</f>
        <v/>
      </c>
      <c r="F605" s="29">
        <f>F604+C605</f>
        <v/>
      </c>
      <c r="G605" s="29">
        <f>IF(A605&gt;=Inputs!$B$32,$F$764,MIN(IF(Inputs!$B$28="",1E+15,Inputs!$B$28),(1-Inputs!$B$26)*IF(ROW()-4-Inputs!$B$27&gt;=1,INDEX($F$5:$F$764,ROW()-4-Inputs!$B$27),0)))</f>
        <v/>
      </c>
      <c r="H605" s="29">
        <f>G605-G604</f>
        <v/>
      </c>
      <c r="I605" s="29">
        <f>IF(A605=Inputs!$B$32,$F$764,0)</f>
        <v/>
      </c>
      <c r="J605" s="29">
        <f>CHOOSE(Inputs!$B$37,E605,H605,I605)</f>
        <v/>
      </c>
      <c r="K605" s="29">
        <f>K604+J605-D605</f>
        <v/>
      </c>
      <c r="L605" s="29">
        <f>L604+E605-D605</f>
        <v/>
      </c>
      <c r="M605" s="29">
        <f>M604+H605-D605</f>
        <v/>
      </c>
      <c r="N605" s="29">
        <f>N604+I605-D605</f>
        <v/>
      </c>
      <c r="O605" s="29">
        <f>IF(MONTH(A605)&lt;&gt;MONTH(A604),K605,MIN(O604,K605))</f>
        <v/>
      </c>
      <c r="P605" s="29">
        <f>IF(MONTH(A605)&lt;&gt;MONTH(A604),L605,MIN(P604,L605))</f>
        <v/>
      </c>
      <c r="Q605" s="29">
        <f>IF(MONTH(A605)&lt;&gt;MONTH(A604),M605,MIN(Q604,M605))</f>
        <v/>
      </c>
      <c r="R605" s="29">
        <f>IF(MONTH(A605)&lt;&gt;MONTH(A604),N605,MIN(R604,N605))</f>
        <v/>
      </c>
    </row>
    <row r="606">
      <c r="A606" s="27">
        <f>A605+1</f>
        <v/>
      </c>
      <c r="B606" s="28">
        <f>Inputs!$B$9*(IF(AND((A606-Inputs!$B$8)&gt;=0,(A606-Inputs!$B$8)&lt;=13),Inputs!$B$16/14,0)+IF(AND((A606-Inputs!$B$8)&gt;=14,(A606-Inputs!$B$8)&lt;=Inputs!$B$35-15),Inputs!$B$18/MAX(1,Inputs!$B$35-28),0)+IF(AND((A606-Inputs!$B$8)&gt;=Inputs!$B$35-14,(A606-Inputs!$B$8)&lt;=Inputs!$B$35-1,(A606-Inputs!$B$8)&gt;=14),Inputs!$B$17/14,0))</f>
        <v/>
      </c>
      <c r="C606" s="29">
        <f>B606*Inputs!$B$10</f>
        <v/>
      </c>
      <c r="D606" s="29">
        <f>SUMIFS(Outflows!$C$5:$C$64,Outflows!$A$5:$A$64,A606)</f>
        <v/>
      </c>
      <c r="E606" s="29">
        <f>IF(ROW()-4-Inputs!$B$24&gt;=1,INDEX($C$5:$C$764,ROW()-4-Inputs!$B$24),0)</f>
        <v/>
      </c>
      <c r="F606" s="29">
        <f>F605+C606</f>
        <v/>
      </c>
      <c r="G606" s="29">
        <f>IF(A606&gt;=Inputs!$B$32,$F$764,MIN(IF(Inputs!$B$28="",1E+15,Inputs!$B$28),(1-Inputs!$B$26)*IF(ROW()-4-Inputs!$B$27&gt;=1,INDEX($F$5:$F$764,ROW()-4-Inputs!$B$27),0)))</f>
        <v/>
      </c>
      <c r="H606" s="29">
        <f>G606-G605</f>
        <v/>
      </c>
      <c r="I606" s="29">
        <f>IF(A606=Inputs!$B$32,$F$764,0)</f>
        <v/>
      </c>
      <c r="J606" s="29">
        <f>CHOOSE(Inputs!$B$37,E606,H606,I606)</f>
        <v/>
      </c>
      <c r="K606" s="29">
        <f>K605+J606-D606</f>
        <v/>
      </c>
      <c r="L606" s="29">
        <f>L605+E606-D606</f>
        <v/>
      </c>
      <c r="M606" s="29">
        <f>M605+H606-D606</f>
        <v/>
      </c>
      <c r="N606" s="29">
        <f>N605+I606-D606</f>
        <v/>
      </c>
      <c r="O606" s="29">
        <f>IF(MONTH(A606)&lt;&gt;MONTH(A605),K606,MIN(O605,K606))</f>
        <v/>
      </c>
      <c r="P606" s="29">
        <f>IF(MONTH(A606)&lt;&gt;MONTH(A605),L606,MIN(P605,L606))</f>
        <v/>
      </c>
      <c r="Q606" s="29">
        <f>IF(MONTH(A606)&lt;&gt;MONTH(A605),M606,MIN(Q605,M606))</f>
        <v/>
      </c>
      <c r="R606" s="29">
        <f>IF(MONTH(A606)&lt;&gt;MONTH(A605),N606,MIN(R605,N606))</f>
        <v/>
      </c>
    </row>
    <row r="607">
      <c r="A607" s="27">
        <f>A606+1</f>
        <v/>
      </c>
      <c r="B607" s="28">
        <f>Inputs!$B$9*(IF(AND((A607-Inputs!$B$8)&gt;=0,(A607-Inputs!$B$8)&lt;=13),Inputs!$B$16/14,0)+IF(AND((A607-Inputs!$B$8)&gt;=14,(A607-Inputs!$B$8)&lt;=Inputs!$B$35-15),Inputs!$B$18/MAX(1,Inputs!$B$35-28),0)+IF(AND((A607-Inputs!$B$8)&gt;=Inputs!$B$35-14,(A607-Inputs!$B$8)&lt;=Inputs!$B$35-1,(A607-Inputs!$B$8)&gt;=14),Inputs!$B$17/14,0))</f>
        <v/>
      </c>
      <c r="C607" s="29">
        <f>B607*Inputs!$B$10</f>
        <v/>
      </c>
      <c r="D607" s="29">
        <f>SUMIFS(Outflows!$C$5:$C$64,Outflows!$A$5:$A$64,A607)</f>
        <v/>
      </c>
      <c r="E607" s="29">
        <f>IF(ROW()-4-Inputs!$B$24&gt;=1,INDEX($C$5:$C$764,ROW()-4-Inputs!$B$24),0)</f>
        <v/>
      </c>
      <c r="F607" s="29">
        <f>F606+C607</f>
        <v/>
      </c>
      <c r="G607" s="29">
        <f>IF(A607&gt;=Inputs!$B$32,$F$764,MIN(IF(Inputs!$B$28="",1E+15,Inputs!$B$28),(1-Inputs!$B$26)*IF(ROW()-4-Inputs!$B$27&gt;=1,INDEX($F$5:$F$764,ROW()-4-Inputs!$B$27),0)))</f>
        <v/>
      </c>
      <c r="H607" s="29">
        <f>G607-G606</f>
        <v/>
      </c>
      <c r="I607" s="29">
        <f>IF(A607=Inputs!$B$32,$F$764,0)</f>
        <v/>
      </c>
      <c r="J607" s="29">
        <f>CHOOSE(Inputs!$B$37,E607,H607,I607)</f>
        <v/>
      </c>
      <c r="K607" s="29">
        <f>K606+J607-D607</f>
        <v/>
      </c>
      <c r="L607" s="29">
        <f>L606+E607-D607</f>
        <v/>
      </c>
      <c r="M607" s="29">
        <f>M606+H607-D607</f>
        <v/>
      </c>
      <c r="N607" s="29">
        <f>N606+I607-D607</f>
        <v/>
      </c>
      <c r="O607" s="29">
        <f>IF(MONTH(A607)&lt;&gt;MONTH(A606),K607,MIN(O606,K607))</f>
        <v/>
      </c>
      <c r="P607" s="29">
        <f>IF(MONTH(A607)&lt;&gt;MONTH(A606),L607,MIN(P606,L607))</f>
        <v/>
      </c>
      <c r="Q607" s="29">
        <f>IF(MONTH(A607)&lt;&gt;MONTH(A606),M607,MIN(Q606,M607))</f>
        <v/>
      </c>
      <c r="R607" s="29">
        <f>IF(MONTH(A607)&lt;&gt;MONTH(A606),N607,MIN(R606,N607))</f>
        <v/>
      </c>
    </row>
    <row r="608">
      <c r="A608" s="27">
        <f>A607+1</f>
        <v/>
      </c>
      <c r="B608" s="28">
        <f>Inputs!$B$9*(IF(AND((A608-Inputs!$B$8)&gt;=0,(A608-Inputs!$B$8)&lt;=13),Inputs!$B$16/14,0)+IF(AND((A608-Inputs!$B$8)&gt;=14,(A608-Inputs!$B$8)&lt;=Inputs!$B$35-15),Inputs!$B$18/MAX(1,Inputs!$B$35-28),0)+IF(AND((A608-Inputs!$B$8)&gt;=Inputs!$B$35-14,(A608-Inputs!$B$8)&lt;=Inputs!$B$35-1,(A608-Inputs!$B$8)&gt;=14),Inputs!$B$17/14,0))</f>
        <v/>
      </c>
      <c r="C608" s="29">
        <f>B608*Inputs!$B$10</f>
        <v/>
      </c>
      <c r="D608" s="29">
        <f>SUMIFS(Outflows!$C$5:$C$64,Outflows!$A$5:$A$64,A608)</f>
        <v/>
      </c>
      <c r="E608" s="29">
        <f>IF(ROW()-4-Inputs!$B$24&gt;=1,INDEX($C$5:$C$764,ROW()-4-Inputs!$B$24),0)</f>
        <v/>
      </c>
      <c r="F608" s="29">
        <f>F607+C608</f>
        <v/>
      </c>
      <c r="G608" s="29">
        <f>IF(A608&gt;=Inputs!$B$32,$F$764,MIN(IF(Inputs!$B$28="",1E+15,Inputs!$B$28),(1-Inputs!$B$26)*IF(ROW()-4-Inputs!$B$27&gt;=1,INDEX($F$5:$F$764,ROW()-4-Inputs!$B$27),0)))</f>
        <v/>
      </c>
      <c r="H608" s="29">
        <f>G608-G607</f>
        <v/>
      </c>
      <c r="I608" s="29">
        <f>IF(A608=Inputs!$B$32,$F$764,0)</f>
        <v/>
      </c>
      <c r="J608" s="29">
        <f>CHOOSE(Inputs!$B$37,E608,H608,I608)</f>
        <v/>
      </c>
      <c r="K608" s="29">
        <f>K607+J608-D608</f>
        <v/>
      </c>
      <c r="L608" s="29">
        <f>L607+E608-D608</f>
        <v/>
      </c>
      <c r="M608" s="29">
        <f>M607+H608-D608</f>
        <v/>
      </c>
      <c r="N608" s="29">
        <f>N607+I608-D608</f>
        <v/>
      </c>
      <c r="O608" s="29">
        <f>IF(MONTH(A608)&lt;&gt;MONTH(A607),K608,MIN(O607,K608))</f>
        <v/>
      </c>
      <c r="P608" s="29">
        <f>IF(MONTH(A608)&lt;&gt;MONTH(A607),L608,MIN(P607,L608))</f>
        <v/>
      </c>
      <c r="Q608" s="29">
        <f>IF(MONTH(A608)&lt;&gt;MONTH(A607),M608,MIN(Q607,M608))</f>
        <v/>
      </c>
      <c r="R608" s="29">
        <f>IF(MONTH(A608)&lt;&gt;MONTH(A607),N608,MIN(R607,N608))</f>
        <v/>
      </c>
    </row>
    <row r="609">
      <c r="A609" s="27">
        <f>A608+1</f>
        <v/>
      </c>
      <c r="B609" s="28">
        <f>Inputs!$B$9*(IF(AND((A609-Inputs!$B$8)&gt;=0,(A609-Inputs!$B$8)&lt;=13),Inputs!$B$16/14,0)+IF(AND((A609-Inputs!$B$8)&gt;=14,(A609-Inputs!$B$8)&lt;=Inputs!$B$35-15),Inputs!$B$18/MAX(1,Inputs!$B$35-28),0)+IF(AND((A609-Inputs!$B$8)&gt;=Inputs!$B$35-14,(A609-Inputs!$B$8)&lt;=Inputs!$B$35-1,(A609-Inputs!$B$8)&gt;=14),Inputs!$B$17/14,0))</f>
        <v/>
      </c>
      <c r="C609" s="29">
        <f>B609*Inputs!$B$10</f>
        <v/>
      </c>
      <c r="D609" s="29">
        <f>SUMIFS(Outflows!$C$5:$C$64,Outflows!$A$5:$A$64,A609)</f>
        <v/>
      </c>
      <c r="E609" s="29">
        <f>IF(ROW()-4-Inputs!$B$24&gt;=1,INDEX($C$5:$C$764,ROW()-4-Inputs!$B$24),0)</f>
        <v/>
      </c>
      <c r="F609" s="29">
        <f>F608+C609</f>
        <v/>
      </c>
      <c r="G609" s="29">
        <f>IF(A609&gt;=Inputs!$B$32,$F$764,MIN(IF(Inputs!$B$28="",1E+15,Inputs!$B$28),(1-Inputs!$B$26)*IF(ROW()-4-Inputs!$B$27&gt;=1,INDEX($F$5:$F$764,ROW()-4-Inputs!$B$27),0)))</f>
        <v/>
      </c>
      <c r="H609" s="29">
        <f>G609-G608</f>
        <v/>
      </c>
      <c r="I609" s="29">
        <f>IF(A609=Inputs!$B$32,$F$764,0)</f>
        <v/>
      </c>
      <c r="J609" s="29">
        <f>CHOOSE(Inputs!$B$37,E609,H609,I609)</f>
        <v/>
      </c>
      <c r="K609" s="29">
        <f>K608+J609-D609</f>
        <v/>
      </c>
      <c r="L609" s="29">
        <f>L608+E609-D609</f>
        <v/>
      </c>
      <c r="M609" s="29">
        <f>M608+H609-D609</f>
        <v/>
      </c>
      <c r="N609" s="29">
        <f>N608+I609-D609</f>
        <v/>
      </c>
      <c r="O609" s="29">
        <f>IF(MONTH(A609)&lt;&gt;MONTH(A608),K609,MIN(O608,K609))</f>
        <v/>
      </c>
      <c r="P609" s="29">
        <f>IF(MONTH(A609)&lt;&gt;MONTH(A608),L609,MIN(P608,L609))</f>
        <v/>
      </c>
      <c r="Q609" s="29">
        <f>IF(MONTH(A609)&lt;&gt;MONTH(A608),M609,MIN(Q608,M609))</f>
        <v/>
      </c>
      <c r="R609" s="29">
        <f>IF(MONTH(A609)&lt;&gt;MONTH(A608),N609,MIN(R608,N609))</f>
        <v/>
      </c>
    </row>
    <row r="610">
      <c r="A610" s="27">
        <f>A609+1</f>
        <v/>
      </c>
      <c r="B610" s="28">
        <f>Inputs!$B$9*(IF(AND((A610-Inputs!$B$8)&gt;=0,(A610-Inputs!$B$8)&lt;=13),Inputs!$B$16/14,0)+IF(AND((A610-Inputs!$B$8)&gt;=14,(A610-Inputs!$B$8)&lt;=Inputs!$B$35-15),Inputs!$B$18/MAX(1,Inputs!$B$35-28),0)+IF(AND((A610-Inputs!$B$8)&gt;=Inputs!$B$35-14,(A610-Inputs!$B$8)&lt;=Inputs!$B$35-1,(A610-Inputs!$B$8)&gt;=14),Inputs!$B$17/14,0))</f>
        <v/>
      </c>
      <c r="C610" s="29">
        <f>B610*Inputs!$B$10</f>
        <v/>
      </c>
      <c r="D610" s="29">
        <f>SUMIFS(Outflows!$C$5:$C$64,Outflows!$A$5:$A$64,A610)</f>
        <v/>
      </c>
      <c r="E610" s="29">
        <f>IF(ROW()-4-Inputs!$B$24&gt;=1,INDEX($C$5:$C$764,ROW()-4-Inputs!$B$24),0)</f>
        <v/>
      </c>
      <c r="F610" s="29">
        <f>F609+C610</f>
        <v/>
      </c>
      <c r="G610" s="29">
        <f>IF(A610&gt;=Inputs!$B$32,$F$764,MIN(IF(Inputs!$B$28="",1E+15,Inputs!$B$28),(1-Inputs!$B$26)*IF(ROW()-4-Inputs!$B$27&gt;=1,INDEX($F$5:$F$764,ROW()-4-Inputs!$B$27),0)))</f>
        <v/>
      </c>
      <c r="H610" s="29">
        <f>G610-G609</f>
        <v/>
      </c>
      <c r="I610" s="29">
        <f>IF(A610=Inputs!$B$32,$F$764,0)</f>
        <v/>
      </c>
      <c r="J610" s="29">
        <f>CHOOSE(Inputs!$B$37,E610,H610,I610)</f>
        <v/>
      </c>
      <c r="K610" s="29">
        <f>K609+J610-D610</f>
        <v/>
      </c>
      <c r="L610" s="29">
        <f>L609+E610-D610</f>
        <v/>
      </c>
      <c r="M610" s="29">
        <f>M609+H610-D610</f>
        <v/>
      </c>
      <c r="N610" s="29">
        <f>N609+I610-D610</f>
        <v/>
      </c>
      <c r="O610" s="29">
        <f>IF(MONTH(A610)&lt;&gt;MONTH(A609),K610,MIN(O609,K610))</f>
        <v/>
      </c>
      <c r="P610" s="29">
        <f>IF(MONTH(A610)&lt;&gt;MONTH(A609),L610,MIN(P609,L610))</f>
        <v/>
      </c>
      <c r="Q610" s="29">
        <f>IF(MONTH(A610)&lt;&gt;MONTH(A609),M610,MIN(Q609,M610))</f>
        <v/>
      </c>
      <c r="R610" s="29">
        <f>IF(MONTH(A610)&lt;&gt;MONTH(A609),N610,MIN(R609,N610))</f>
        <v/>
      </c>
    </row>
    <row r="611">
      <c r="A611" s="27">
        <f>A610+1</f>
        <v/>
      </c>
      <c r="B611" s="28">
        <f>Inputs!$B$9*(IF(AND((A611-Inputs!$B$8)&gt;=0,(A611-Inputs!$B$8)&lt;=13),Inputs!$B$16/14,0)+IF(AND((A611-Inputs!$B$8)&gt;=14,(A611-Inputs!$B$8)&lt;=Inputs!$B$35-15),Inputs!$B$18/MAX(1,Inputs!$B$35-28),0)+IF(AND((A611-Inputs!$B$8)&gt;=Inputs!$B$35-14,(A611-Inputs!$B$8)&lt;=Inputs!$B$35-1,(A611-Inputs!$B$8)&gt;=14),Inputs!$B$17/14,0))</f>
        <v/>
      </c>
      <c r="C611" s="29">
        <f>B611*Inputs!$B$10</f>
        <v/>
      </c>
      <c r="D611" s="29">
        <f>SUMIFS(Outflows!$C$5:$C$64,Outflows!$A$5:$A$64,A611)</f>
        <v/>
      </c>
      <c r="E611" s="29">
        <f>IF(ROW()-4-Inputs!$B$24&gt;=1,INDEX($C$5:$C$764,ROW()-4-Inputs!$B$24),0)</f>
        <v/>
      </c>
      <c r="F611" s="29">
        <f>F610+C611</f>
        <v/>
      </c>
      <c r="G611" s="29">
        <f>IF(A611&gt;=Inputs!$B$32,$F$764,MIN(IF(Inputs!$B$28="",1E+15,Inputs!$B$28),(1-Inputs!$B$26)*IF(ROW()-4-Inputs!$B$27&gt;=1,INDEX($F$5:$F$764,ROW()-4-Inputs!$B$27),0)))</f>
        <v/>
      </c>
      <c r="H611" s="29">
        <f>G611-G610</f>
        <v/>
      </c>
      <c r="I611" s="29">
        <f>IF(A611=Inputs!$B$32,$F$764,0)</f>
        <v/>
      </c>
      <c r="J611" s="29">
        <f>CHOOSE(Inputs!$B$37,E611,H611,I611)</f>
        <v/>
      </c>
      <c r="K611" s="29">
        <f>K610+J611-D611</f>
        <v/>
      </c>
      <c r="L611" s="29">
        <f>L610+E611-D611</f>
        <v/>
      </c>
      <c r="M611" s="29">
        <f>M610+H611-D611</f>
        <v/>
      </c>
      <c r="N611" s="29">
        <f>N610+I611-D611</f>
        <v/>
      </c>
      <c r="O611" s="29">
        <f>IF(MONTH(A611)&lt;&gt;MONTH(A610),K611,MIN(O610,K611))</f>
        <v/>
      </c>
      <c r="P611" s="29">
        <f>IF(MONTH(A611)&lt;&gt;MONTH(A610),L611,MIN(P610,L611))</f>
        <v/>
      </c>
      <c r="Q611" s="29">
        <f>IF(MONTH(A611)&lt;&gt;MONTH(A610),M611,MIN(Q610,M611))</f>
        <v/>
      </c>
      <c r="R611" s="29">
        <f>IF(MONTH(A611)&lt;&gt;MONTH(A610),N611,MIN(R610,N611))</f>
        <v/>
      </c>
    </row>
    <row r="612">
      <c r="A612" s="27">
        <f>A611+1</f>
        <v/>
      </c>
      <c r="B612" s="28">
        <f>Inputs!$B$9*(IF(AND((A612-Inputs!$B$8)&gt;=0,(A612-Inputs!$B$8)&lt;=13),Inputs!$B$16/14,0)+IF(AND((A612-Inputs!$B$8)&gt;=14,(A612-Inputs!$B$8)&lt;=Inputs!$B$35-15),Inputs!$B$18/MAX(1,Inputs!$B$35-28),0)+IF(AND((A612-Inputs!$B$8)&gt;=Inputs!$B$35-14,(A612-Inputs!$B$8)&lt;=Inputs!$B$35-1,(A612-Inputs!$B$8)&gt;=14),Inputs!$B$17/14,0))</f>
        <v/>
      </c>
      <c r="C612" s="29">
        <f>B612*Inputs!$B$10</f>
        <v/>
      </c>
      <c r="D612" s="29">
        <f>SUMIFS(Outflows!$C$5:$C$64,Outflows!$A$5:$A$64,A612)</f>
        <v/>
      </c>
      <c r="E612" s="29">
        <f>IF(ROW()-4-Inputs!$B$24&gt;=1,INDEX($C$5:$C$764,ROW()-4-Inputs!$B$24),0)</f>
        <v/>
      </c>
      <c r="F612" s="29">
        <f>F611+C612</f>
        <v/>
      </c>
      <c r="G612" s="29">
        <f>IF(A612&gt;=Inputs!$B$32,$F$764,MIN(IF(Inputs!$B$28="",1E+15,Inputs!$B$28),(1-Inputs!$B$26)*IF(ROW()-4-Inputs!$B$27&gt;=1,INDEX($F$5:$F$764,ROW()-4-Inputs!$B$27),0)))</f>
        <v/>
      </c>
      <c r="H612" s="29">
        <f>G612-G611</f>
        <v/>
      </c>
      <c r="I612" s="29">
        <f>IF(A612=Inputs!$B$32,$F$764,0)</f>
        <v/>
      </c>
      <c r="J612" s="29">
        <f>CHOOSE(Inputs!$B$37,E612,H612,I612)</f>
        <v/>
      </c>
      <c r="K612" s="29">
        <f>K611+J612-D612</f>
        <v/>
      </c>
      <c r="L612" s="29">
        <f>L611+E612-D612</f>
        <v/>
      </c>
      <c r="M612" s="29">
        <f>M611+H612-D612</f>
        <v/>
      </c>
      <c r="N612" s="29">
        <f>N611+I612-D612</f>
        <v/>
      </c>
      <c r="O612" s="29">
        <f>IF(MONTH(A612)&lt;&gt;MONTH(A611),K612,MIN(O611,K612))</f>
        <v/>
      </c>
      <c r="P612" s="29">
        <f>IF(MONTH(A612)&lt;&gt;MONTH(A611),L612,MIN(P611,L612))</f>
        <v/>
      </c>
      <c r="Q612" s="29">
        <f>IF(MONTH(A612)&lt;&gt;MONTH(A611),M612,MIN(Q611,M612))</f>
        <v/>
      </c>
      <c r="R612" s="29">
        <f>IF(MONTH(A612)&lt;&gt;MONTH(A611),N612,MIN(R611,N612))</f>
        <v/>
      </c>
    </row>
    <row r="613">
      <c r="A613" s="27">
        <f>A612+1</f>
        <v/>
      </c>
      <c r="B613" s="28">
        <f>Inputs!$B$9*(IF(AND((A613-Inputs!$B$8)&gt;=0,(A613-Inputs!$B$8)&lt;=13),Inputs!$B$16/14,0)+IF(AND((A613-Inputs!$B$8)&gt;=14,(A613-Inputs!$B$8)&lt;=Inputs!$B$35-15),Inputs!$B$18/MAX(1,Inputs!$B$35-28),0)+IF(AND((A613-Inputs!$B$8)&gt;=Inputs!$B$35-14,(A613-Inputs!$B$8)&lt;=Inputs!$B$35-1,(A613-Inputs!$B$8)&gt;=14),Inputs!$B$17/14,0))</f>
        <v/>
      </c>
      <c r="C613" s="29">
        <f>B613*Inputs!$B$10</f>
        <v/>
      </c>
      <c r="D613" s="29">
        <f>SUMIFS(Outflows!$C$5:$C$64,Outflows!$A$5:$A$64,A613)</f>
        <v/>
      </c>
      <c r="E613" s="29">
        <f>IF(ROW()-4-Inputs!$B$24&gt;=1,INDEX($C$5:$C$764,ROW()-4-Inputs!$B$24),0)</f>
        <v/>
      </c>
      <c r="F613" s="29">
        <f>F612+C613</f>
        <v/>
      </c>
      <c r="G613" s="29">
        <f>IF(A613&gt;=Inputs!$B$32,$F$764,MIN(IF(Inputs!$B$28="",1E+15,Inputs!$B$28),(1-Inputs!$B$26)*IF(ROW()-4-Inputs!$B$27&gt;=1,INDEX($F$5:$F$764,ROW()-4-Inputs!$B$27),0)))</f>
        <v/>
      </c>
      <c r="H613" s="29">
        <f>G613-G612</f>
        <v/>
      </c>
      <c r="I613" s="29">
        <f>IF(A613=Inputs!$B$32,$F$764,0)</f>
        <v/>
      </c>
      <c r="J613" s="29">
        <f>CHOOSE(Inputs!$B$37,E613,H613,I613)</f>
        <v/>
      </c>
      <c r="K613" s="29">
        <f>K612+J613-D613</f>
        <v/>
      </c>
      <c r="L613" s="29">
        <f>L612+E613-D613</f>
        <v/>
      </c>
      <c r="M613" s="29">
        <f>M612+H613-D613</f>
        <v/>
      </c>
      <c r="N613" s="29">
        <f>N612+I613-D613</f>
        <v/>
      </c>
      <c r="O613" s="29">
        <f>IF(MONTH(A613)&lt;&gt;MONTH(A612),K613,MIN(O612,K613))</f>
        <v/>
      </c>
      <c r="P613" s="29">
        <f>IF(MONTH(A613)&lt;&gt;MONTH(A612),L613,MIN(P612,L613))</f>
        <v/>
      </c>
      <c r="Q613" s="29">
        <f>IF(MONTH(A613)&lt;&gt;MONTH(A612),M613,MIN(Q612,M613))</f>
        <v/>
      </c>
      <c r="R613" s="29">
        <f>IF(MONTH(A613)&lt;&gt;MONTH(A612),N613,MIN(R612,N613))</f>
        <v/>
      </c>
    </row>
    <row r="614">
      <c r="A614" s="27">
        <f>A613+1</f>
        <v/>
      </c>
      <c r="B614" s="28">
        <f>Inputs!$B$9*(IF(AND((A614-Inputs!$B$8)&gt;=0,(A614-Inputs!$B$8)&lt;=13),Inputs!$B$16/14,0)+IF(AND((A614-Inputs!$B$8)&gt;=14,(A614-Inputs!$B$8)&lt;=Inputs!$B$35-15),Inputs!$B$18/MAX(1,Inputs!$B$35-28),0)+IF(AND((A614-Inputs!$B$8)&gt;=Inputs!$B$35-14,(A614-Inputs!$B$8)&lt;=Inputs!$B$35-1,(A614-Inputs!$B$8)&gt;=14),Inputs!$B$17/14,0))</f>
        <v/>
      </c>
      <c r="C614" s="29">
        <f>B614*Inputs!$B$10</f>
        <v/>
      </c>
      <c r="D614" s="29">
        <f>SUMIFS(Outflows!$C$5:$C$64,Outflows!$A$5:$A$64,A614)</f>
        <v/>
      </c>
      <c r="E614" s="29">
        <f>IF(ROW()-4-Inputs!$B$24&gt;=1,INDEX($C$5:$C$764,ROW()-4-Inputs!$B$24),0)</f>
        <v/>
      </c>
      <c r="F614" s="29">
        <f>F613+C614</f>
        <v/>
      </c>
      <c r="G614" s="29">
        <f>IF(A614&gt;=Inputs!$B$32,$F$764,MIN(IF(Inputs!$B$28="",1E+15,Inputs!$B$28),(1-Inputs!$B$26)*IF(ROW()-4-Inputs!$B$27&gt;=1,INDEX($F$5:$F$764,ROW()-4-Inputs!$B$27),0)))</f>
        <v/>
      </c>
      <c r="H614" s="29">
        <f>G614-G613</f>
        <v/>
      </c>
      <c r="I614" s="29">
        <f>IF(A614=Inputs!$B$32,$F$764,0)</f>
        <v/>
      </c>
      <c r="J614" s="29">
        <f>CHOOSE(Inputs!$B$37,E614,H614,I614)</f>
        <v/>
      </c>
      <c r="K614" s="29">
        <f>K613+J614-D614</f>
        <v/>
      </c>
      <c r="L614" s="29">
        <f>L613+E614-D614</f>
        <v/>
      </c>
      <c r="M614" s="29">
        <f>M613+H614-D614</f>
        <v/>
      </c>
      <c r="N614" s="29">
        <f>N613+I614-D614</f>
        <v/>
      </c>
      <c r="O614" s="29">
        <f>IF(MONTH(A614)&lt;&gt;MONTH(A613),K614,MIN(O613,K614))</f>
        <v/>
      </c>
      <c r="P614" s="29">
        <f>IF(MONTH(A614)&lt;&gt;MONTH(A613),L614,MIN(P613,L614))</f>
        <v/>
      </c>
      <c r="Q614" s="29">
        <f>IF(MONTH(A614)&lt;&gt;MONTH(A613),M614,MIN(Q613,M614))</f>
        <v/>
      </c>
      <c r="R614" s="29">
        <f>IF(MONTH(A614)&lt;&gt;MONTH(A613),N614,MIN(R613,N614))</f>
        <v/>
      </c>
    </row>
    <row r="615">
      <c r="A615" s="27">
        <f>A614+1</f>
        <v/>
      </c>
      <c r="B615" s="28">
        <f>Inputs!$B$9*(IF(AND((A615-Inputs!$B$8)&gt;=0,(A615-Inputs!$B$8)&lt;=13),Inputs!$B$16/14,0)+IF(AND((A615-Inputs!$B$8)&gt;=14,(A615-Inputs!$B$8)&lt;=Inputs!$B$35-15),Inputs!$B$18/MAX(1,Inputs!$B$35-28),0)+IF(AND((A615-Inputs!$B$8)&gt;=Inputs!$B$35-14,(A615-Inputs!$B$8)&lt;=Inputs!$B$35-1,(A615-Inputs!$B$8)&gt;=14),Inputs!$B$17/14,0))</f>
        <v/>
      </c>
      <c r="C615" s="29">
        <f>B615*Inputs!$B$10</f>
        <v/>
      </c>
      <c r="D615" s="29">
        <f>SUMIFS(Outflows!$C$5:$C$64,Outflows!$A$5:$A$64,A615)</f>
        <v/>
      </c>
      <c r="E615" s="29">
        <f>IF(ROW()-4-Inputs!$B$24&gt;=1,INDEX($C$5:$C$764,ROW()-4-Inputs!$B$24),0)</f>
        <v/>
      </c>
      <c r="F615" s="29">
        <f>F614+C615</f>
        <v/>
      </c>
      <c r="G615" s="29">
        <f>IF(A615&gt;=Inputs!$B$32,$F$764,MIN(IF(Inputs!$B$28="",1E+15,Inputs!$B$28),(1-Inputs!$B$26)*IF(ROW()-4-Inputs!$B$27&gt;=1,INDEX($F$5:$F$764,ROW()-4-Inputs!$B$27),0)))</f>
        <v/>
      </c>
      <c r="H615" s="29">
        <f>G615-G614</f>
        <v/>
      </c>
      <c r="I615" s="29">
        <f>IF(A615=Inputs!$B$32,$F$764,0)</f>
        <v/>
      </c>
      <c r="J615" s="29">
        <f>CHOOSE(Inputs!$B$37,E615,H615,I615)</f>
        <v/>
      </c>
      <c r="K615" s="29">
        <f>K614+J615-D615</f>
        <v/>
      </c>
      <c r="L615" s="29">
        <f>L614+E615-D615</f>
        <v/>
      </c>
      <c r="M615" s="29">
        <f>M614+H615-D615</f>
        <v/>
      </c>
      <c r="N615" s="29">
        <f>N614+I615-D615</f>
        <v/>
      </c>
      <c r="O615" s="29">
        <f>IF(MONTH(A615)&lt;&gt;MONTH(A614),K615,MIN(O614,K615))</f>
        <v/>
      </c>
      <c r="P615" s="29">
        <f>IF(MONTH(A615)&lt;&gt;MONTH(A614),L615,MIN(P614,L615))</f>
        <v/>
      </c>
      <c r="Q615" s="29">
        <f>IF(MONTH(A615)&lt;&gt;MONTH(A614),M615,MIN(Q614,M615))</f>
        <v/>
      </c>
      <c r="R615" s="29">
        <f>IF(MONTH(A615)&lt;&gt;MONTH(A614),N615,MIN(R614,N615))</f>
        <v/>
      </c>
    </row>
    <row r="616">
      <c r="A616" s="27">
        <f>A615+1</f>
        <v/>
      </c>
      <c r="B616" s="28">
        <f>Inputs!$B$9*(IF(AND((A616-Inputs!$B$8)&gt;=0,(A616-Inputs!$B$8)&lt;=13),Inputs!$B$16/14,0)+IF(AND((A616-Inputs!$B$8)&gt;=14,(A616-Inputs!$B$8)&lt;=Inputs!$B$35-15),Inputs!$B$18/MAX(1,Inputs!$B$35-28),0)+IF(AND((A616-Inputs!$B$8)&gt;=Inputs!$B$35-14,(A616-Inputs!$B$8)&lt;=Inputs!$B$35-1,(A616-Inputs!$B$8)&gt;=14),Inputs!$B$17/14,0))</f>
        <v/>
      </c>
      <c r="C616" s="29">
        <f>B616*Inputs!$B$10</f>
        <v/>
      </c>
      <c r="D616" s="29">
        <f>SUMIFS(Outflows!$C$5:$C$64,Outflows!$A$5:$A$64,A616)</f>
        <v/>
      </c>
      <c r="E616" s="29">
        <f>IF(ROW()-4-Inputs!$B$24&gt;=1,INDEX($C$5:$C$764,ROW()-4-Inputs!$B$24),0)</f>
        <v/>
      </c>
      <c r="F616" s="29">
        <f>F615+C616</f>
        <v/>
      </c>
      <c r="G616" s="29">
        <f>IF(A616&gt;=Inputs!$B$32,$F$764,MIN(IF(Inputs!$B$28="",1E+15,Inputs!$B$28),(1-Inputs!$B$26)*IF(ROW()-4-Inputs!$B$27&gt;=1,INDEX($F$5:$F$764,ROW()-4-Inputs!$B$27),0)))</f>
        <v/>
      </c>
      <c r="H616" s="29">
        <f>G616-G615</f>
        <v/>
      </c>
      <c r="I616" s="29">
        <f>IF(A616=Inputs!$B$32,$F$764,0)</f>
        <v/>
      </c>
      <c r="J616" s="29">
        <f>CHOOSE(Inputs!$B$37,E616,H616,I616)</f>
        <v/>
      </c>
      <c r="K616" s="29">
        <f>K615+J616-D616</f>
        <v/>
      </c>
      <c r="L616" s="29">
        <f>L615+E616-D616</f>
        <v/>
      </c>
      <c r="M616" s="29">
        <f>M615+H616-D616</f>
        <v/>
      </c>
      <c r="N616" s="29">
        <f>N615+I616-D616</f>
        <v/>
      </c>
      <c r="O616" s="29">
        <f>IF(MONTH(A616)&lt;&gt;MONTH(A615),K616,MIN(O615,K616))</f>
        <v/>
      </c>
      <c r="P616" s="29">
        <f>IF(MONTH(A616)&lt;&gt;MONTH(A615),L616,MIN(P615,L616))</f>
        <v/>
      </c>
      <c r="Q616" s="29">
        <f>IF(MONTH(A616)&lt;&gt;MONTH(A615),M616,MIN(Q615,M616))</f>
        <v/>
      </c>
      <c r="R616" s="29">
        <f>IF(MONTH(A616)&lt;&gt;MONTH(A615),N616,MIN(R615,N616))</f>
        <v/>
      </c>
    </row>
    <row r="617">
      <c r="A617" s="27">
        <f>A616+1</f>
        <v/>
      </c>
      <c r="B617" s="28">
        <f>Inputs!$B$9*(IF(AND((A617-Inputs!$B$8)&gt;=0,(A617-Inputs!$B$8)&lt;=13),Inputs!$B$16/14,0)+IF(AND((A617-Inputs!$B$8)&gt;=14,(A617-Inputs!$B$8)&lt;=Inputs!$B$35-15),Inputs!$B$18/MAX(1,Inputs!$B$35-28),0)+IF(AND((A617-Inputs!$B$8)&gt;=Inputs!$B$35-14,(A617-Inputs!$B$8)&lt;=Inputs!$B$35-1,(A617-Inputs!$B$8)&gt;=14),Inputs!$B$17/14,0))</f>
        <v/>
      </c>
      <c r="C617" s="29">
        <f>B617*Inputs!$B$10</f>
        <v/>
      </c>
      <c r="D617" s="29">
        <f>SUMIFS(Outflows!$C$5:$C$64,Outflows!$A$5:$A$64,A617)</f>
        <v/>
      </c>
      <c r="E617" s="29">
        <f>IF(ROW()-4-Inputs!$B$24&gt;=1,INDEX($C$5:$C$764,ROW()-4-Inputs!$B$24),0)</f>
        <v/>
      </c>
      <c r="F617" s="29">
        <f>F616+C617</f>
        <v/>
      </c>
      <c r="G617" s="29">
        <f>IF(A617&gt;=Inputs!$B$32,$F$764,MIN(IF(Inputs!$B$28="",1E+15,Inputs!$B$28),(1-Inputs!$B$26)*IF(ROW()-4-Inputs!$B$27&gt;=1,INDEX($F$5:$F$764,ROW()-4-Inputs!$B$27),0)))</f>
        <v/>
      </c>
      <c r="H617" s="29">
        <f>G617-G616</f>
        <v/>
      </c>
      <c r="I617" s="29">
        <f>IF(A617=Inputs!$B$32,$F$764,0)</f>
        <v/>
      </c>
      <c r="J617" s="29">
        <f>CHOOSE(Inputs!$B$37,E617,H617,I617)</f>
        <v/>
      </c>
      <c r="K617" s="29">
        <f>K616+J617-D617</f>
        <v/>
      </c>
      <c r="L617" s="29">
        <f>L616+E617-D617</f>
        <v/>
      </c>
      <c r="M617" s="29">
        <f>M616+H617-D617</f>
        <v/>
      </c>
      <c r="N617" s="29">
        <f>N616+I617-D617</f>
        <v/>
      </c>
      <c r="O617" s="29">
        <f>IF(MONTH(A617)&lt;&gt;MONTH(A616),K617,MIN(O616,K617))</f>
        <v/>
      </c>
      <c r="P617" s="29">
        <f>IF(MONTH(A617)&lt;&gt;MONTH(A616),L617,MIN(P616,L617))</f>
        <v/>
      </c>
      <c r="Q617" s="29">
        <f>IF(MONTH(A617)&lt;&gt;MONTH(A616),M617,MIN(Q616,M617))</f>
        <v/>
      </c>
      <c r="R617" s="29">
        <f>IF(MONTH(A617)&lt;&gt;MONTH(A616),N617,MIN(R616,N617))</f>
        <v/>
      </c>
    </row>
    <row r="618">
      <c r="A618" s="27">
        <f>A617+1</f>
        <v/>
      </c>
      <c r="B618" s="28">
        <f>Inputs!$B$9*(IF(AND((A618-Inputs!$B$8)&gt;=0,(A618-Inputs!$B$8)&lt;=13),Inputs!$B$16/14,0)+IF(AND((A618-Inputs!$B$8)&gt;=14,(A618-Inputs!$B$8)&lt;=Inputs!$B$35-15),Inputs!$B$18/MAX(1,Inputs!$B$35-28),0)+IF(AND((A618-Inputs!$B$8)&gt;=Inputs!$B$35-14,(A618-Inputs!$B$8)&lt;=Inputs!$B$35-1,(A618-Inputs!$B$8)&gt;=14),Inputs!$B$17/14,0))</f>
        <v/>
      </c>
      <c r="C618" s="29">
        <f>B618*Inputs!$B$10</f>
        <v/>
      </c>
      <c r="D618" s="29">
        <f>SUMIFS(Outflows!$C$5:$C$64,Outflows!$A$5:$A$64,A618)</f>
        <v/>
      </c>
      <c r="E618" s="29">
        <f>IF(ROW()-4-Inputs!$B$24&gt;=1,INDEX($C$5:$C$764,ROW()-4-Inputs!$B$24),0)</f>
        <v/>
      </c>
      <c r="F618" s="29">
        <f>F617+C618</f>
        <v/>
      </c>
      <c r="G618" s="29">
        <f>IF(A618&gt;=Inputs!$B$32,$F$764,MIN(IF(Inputs!$B$28="",1E+15,Inputs!$B$28),(1-Inputs!$B$26)*IF(ROW()-4-Inputs!$B$27&gt;=1,INDEX($F$5:$F$764,ROW()-4-Inputs!$B$27),0)))</f>
        <v/>
      </c>
      <c r="H618" s="29">
        <f>G618-G617</f>
        <v/>
      </c>
      <c r="I618" s="29">
        <f>IF(A618=Inputs!$B$32,$F$764,0)</f>
        <v/>
      </c>
      <c r="J618" s="29">
        <f>CHOOSE(Inputs!$B$37,E618,H618,I618)</f>
        <v/>
      </c>
      <c r="K618" s="29">
        <f>K617+J618-D618</f>
        <v/>
      </c>
      <c r="L618" s="29">
        <f>L617+E618-D618</f>
        <v/>
      </c>
      <c r="M618" s="29">
        <f>M617+H618-D618</f>
        <v/>
      </c>
      <c r="N618" s="29">
        <f>N617+I618-D618</f>
        <v/>
      </c>
      <c r="O618" s="29">
        <f>IF(MONTH(A618)&lt;&gt;MONTH(A617),K618,MIN(O617,K618))</f>
        <v/>
      </c>
      <c r="P618" s="29">
        <f>IF(MONTH(A618)&lt;&gt;MONTH(A617),L618,MIN(P617,L618))</f>
        <v/>
      </c>
      <c r="Q618" s="29">
        <f>IF(MONTH(A618)&lt;&gt;MONTH(A617),M618,MIN(Q617,M618))</f>
        <v/>
      </c>
      <c r="R618" s="29">
        <f>IF(MONTH(A618)&lt;&gt;MONTH(A617),N618,MIN(R617,N618))</f>
        <v/>
      </c>
    </row>
    <row r="619">
      <c r="A619" s="27">
        <f>A618+1</f>
        <v/>
      </c>
      <c r="B619" s="28">
        <f>Inputs!$B$9*(IF(AND((A619-Inputs!$B$8)&gt;=0,(A619-Inputs!$B$8)&lt;=13),Inputs!$B$16/14,0)+IF(AND((A619-Inputs!$B$8)&gt;=14,(A619-Inputs!$B$8)&lt;=Inputs!$B$35-15),Inputs!$B$18/MAX(1,Inputs!$B$35-28),0)+IF(AND((A619-Inputs!$B$8)&gt;=Inputs!$B$35-14,(A619-Inputs!$B$8)&lt;=Inputs!$B$35-1,(A619-Inputs!$B$8)&gt;=14),Inputs!$B$17/14,0))</f>
        <v/>
      </c>
      <c r="C619" s="29">
        <f>B619*Inputs!$B$10</f>
        <v/>
      </c>
      <c r="D619" s="29">
        <f>SUMIFS(Outflows!$C$5:$C$64,Outflows!$A$5:$A$64,A619)</f>
        <v/>
      </c>
      <c r="E619" s="29">
        <f>IF(ROW()-4-Inputs!$B$24&gt;=1,INDEX($C$5:$C$764,ROW()-4-Inputs!$B$24),0)</f>
        <v/>
      </c>
      <c r="F619" s="29">
        <f>F618+C619</f>
        <v/>
      </c>
      <c r="G619" s="29">
        <f>IF(A619&gt;=Inputs!$B$32,$F$764,MIN(IF(Inputs!$B$28="",1E+15,Inputs!$B$28),(1-Inputs!$B$26)*IF(ROW()-4-Inputs!$B$27&gt;=1,INDEX($F$5:$F$764,ROW()-4-Inputs!$B$27),0)))</f>
        <v/>
      </c>
      <c r="H619" s="29">
        <f>G619-G618</f>
        <v/>
      </c>
      <c r="I619" s="29">
        <f>IF(A619=Inputs!$B$32,$F$764,0)</f>
        <v/>
      </c>
      <c r="J619" s="29">
        <f>CHOOSE(Inputs!$B$37,E619,H619,I619)</f>
        <v/>
      </c>
      <c r="K619" s="29">
        <f>K618+J619-D619</f>
        <v/>
      </c>
      <c r="L619" s="29">
        <f>L618+E619-D619</f>
        <v/>
      </c>
      <c r="M619" s="29">
        <f>M618+H619-D619</f>
        <v/>
      </c>
      <c r="N619" s="29">
        <f>N618+I619-D619</f>
        <v/>
      </c>
      <c r="O619" s="29">
        <f>IF(MONTH(A619)&lt;&gt;MONTH(A618),K619,MIN(O618,K619))</f>
        <v/>
      </c>
      <c r="P619" s="29">
        <f>IF(MONTH(A619)&lt;&gt;MONTH(A618),L619,MIN(P618,L619))</f>
        <v/>
      </c>
      <c r="Q619" s="29">
        <f>IF(MONTH(A619)&lt;&gt;MONTH(A618),M619,MIN(Q618,M619))</f>
        <v/>
      </c>
      <c r="R619" s="29">
        <f>IF(MONTH(A619)&lt;&gt;MONTH(A618),N619,MIN(R618,N619))</f>
        <v/>
      </c>
    </row>
    <row r="620">
      <c r="A620" s="27">
        <f>A619+1</f>
        <v/>
      </c>
      <c r="B620" s="28">
        <f>Inputs!$B$9*(IF(AND((A620-Inputs!$B$8)&gt;=0,(A620-Inputs!$B$8)&lt;=13),Inputs!$B$16/14,0)+IF(AND((A620-Inputs!$B$8)&gt;=14,(A620-Inputs!$B$8)&lt;=Inputs!$B$35-15),Inputs!$B$18/MAX(1,Inputs!$B$35-28),0)+IF(AND((A620-Inputs!$B$8)&gt;=Inputs!$B$35-14,(A620-Inputs!$B$8)&lt;=Inputs!$B$35-1,(A620-Inputs!$B$8)&gt;=14),Inputs!$B$17/14,0))</f>
        <v/>
      </c>
      <c r="C620" s="29">
        <f>B620*Inputs!$B$10</f>
        <v/>
      </c>
      <c r="D620" s="29">
        <f>SUMIFS(Outflows!$C$5:$C$64,Outflows!$A$5:$A$64,A620)</f>
        <v/>
      </c>
      <c r="E620" s="29">
        <f>IF(ROW()-4-Inputs!$B$24&gt;=1,INDEX($C$5:$C$764,ROW()-4-Inputs!$B$24),0)</f>
        <v/>
      </c>
      <c r="F620" s="29">
        <f>F619+C620</f>
        <v/>
      </c>
      <c r="G620" s="29">
        <f>IF(A620&gt;=Inputs!$B$32,$F$764,MIN(IF(Inputs!$B$28="",1E+15,Inputs!$B$28),(1-Inputs!$B$26)*IF(ROW()-4-Inputs!$B$27&gt;=1,INDEX($F$5:$F$764,ROW()-4-Inputs!$B$27),0)))</f>
        <v/>
      </c>
      <c r="H620" s="29">
        <f>G620-G619</f>
        <v/>
      </c>
      <c r="I620" s="29">
        <f>IF(A620=Inputs!$B$32,$F$764,0)</f>
        <v/>
      </c>
      <c r="J620" s="29">
        <f>CHOOSE(Inputs!$B$37,E620,H620,I620)</f>
        <v/>
      </c>
      <c r="K620" s="29">
        <f>K619+J620-D620</f>
        <v/>
      </c>
      <c r="L620" s="29">
        <f>L619+E620-D620</f>
        <v/>
      </c>
      <c r="M620" s="29">
        <f>M619+H620-D620</f>
        <v/>
      </c>
      <c r="N620" s="29">
        <f>N619+I620-D620</f>
        <v/>
      </c>
      <c r="O620" s="29">
        <f>IF(MONTH(A620)&lt;&gt;MONTH(A619),K620,MIN(O619,K620))</f>
        <v/>
      </c>
      <c r="P620" s="29">
        <f>IF(MONTH(A620)&lt;&gt;MONTH(A619),L620,MIN(P619,L620))</f>
        <v/>
      </c>
      <c r="Q620" s="29">
        <f>IF(MONTH(A620)&lt;&gt;MONTH(A619),M620,MIN(Q619,M620))</f>
        <v/>
      </c>
      <c r="R620" s="29">
        <f>IF(MONTH(A620)&lt;&gt;MONTH(A619),N620,MIN(R619,N620))</f>
        <v/>
      </c>
    </row>
    <row r="621">
      <c r="A621" s="27">
        <f>A620+1</f>
        <v/>
      </c>
      <c r="B621" s="28">
        <f>Inputs!$B$9*(IF(AND((A621-Inputs!$B$8)&gt;=0,(A621-Inputs!$B$8)&lt;=13),Inputs!$B$16/14,0)+IF(AND((A621-Inputs!$B$8)&gt;=14,(A621-Inputs!$B$8)&lt;=Inputs!$B$35-15),Inputs!$B$18/MAX(1,Inputs!$B$35-28),0)+IF(AND((A621-Inputs!$B$8)&gt;=Inputs!$B$35-14,(A621-Inputs!$B$8)&lt;=Inputs!$B$35-1,(A621-Inputs!$B$8)&gt;=14),Inputs!$B$17/14,0))</f>
        <v/>
      </c>
      <c r="C621" s="29">
        <f>B621*Inputs!$B$10</f>
        <v/>
      </c>
      <c r="D621" s="29">
        <f>SUMIFS(Outflows!$C$5:$C$64,Outflows!$A$5:$A$64,A621)</f>
        <v/>
      </c>
      <c r="E621" s="29">
        <f>IF(ROW()-4-Inputs!$B$24&gt;=1,INDEX($C$5:$C$764,ROW()-4-Inputs!$B$24),0)</f>
        <v/>
      </c>
      <c r="F621" s="29">
        <f>F620+C621</f>
        <v/>
      </c>
      <c r="G621" s="29">
        <f>IF(A621&gt;=Inputs!$B$32,$F$764,MIN(IF(Inputs!$B$28="",1E+15,Inputs!$B$28),(1-Inputs!$B$26)*IF(ROW()-4-Inputs!$B$27&gt;=1,INDEX($F$5:$F$764,ROW()-4-Inputs!$B$27),0)))</f>
        <v/>
      </c>
      <c r="H621" s="29">
        <f>G621-G620</f>
        <v/>
      </c>
      <c r="I621" s="29">
        <f>IF(A621=Inputs!$B$32,$F$764,0)</f>
        <v/>
      </c>
      <c r="J621" s="29">
        <f>CHOOSE(Inputs!$B$37,E621,H621,I621)</f>
        <v/>
      </c>
      <c r="K621" s="29">
        <f>K620+J621-D621</f>
        <v/>
      </c>
      <c r="L621" s="29">
        <f>L620+E621-D621</f>
        <v/>
      </c>
      <c r="M621" s="29">
        <f>M620+H621-D621</f>
        <v/>
      </c>
      <c r="N621" s="29">
        <f>N620+I621-D621</f>
        <v/>
      </c>
      <c r="O621" s="29">
        <f>IF(MONTH(A621)&lt;&gt;MONTH(A620),K621,MIN(O620,K621))</f>
        <v/>
      </c>
      <c r="P621" s="29">
        <f>IF(MONTH(A621)&lt;&gt;MONTH(A620),L621,MIN(P620,L621))</f>
        <v/>
      </c>
      <c r="Q621" s="29">
        <f>IF(MONTH(A621)&lt;&gt;MONTH(A620),M621,MIN(Q620,M621))</f>
        <v/>
      </c>
      <c r="R621" s="29">
        <f>IF(MONTH(A621)&lt;&gt;MONTH(A620),N621,MIN(R620,N621))</f>
        <v/>
      </c>
    </row>
    <row r="622">
      <c r="A622" s="27">
        <f>A621+1</f>
        <v/>
      </c>
      <c r="B622" s="28">
        <f>Inputs!$B$9*(IF(AND((A622-Inputs!$B$8)&gt;=0,(A622-Inputs!$B$8)&lt;=13),Inputs!$B$16/14,0)+IF(AND((A622-Inputs!$B$8)&gt;=14,(A622-Inputs!$B$8)&lt;=Inputs!$B$35-15),Inputs!$B$18/MAX(1,Inputs!$B$35-28),0)+IF(AND((A622-Inputs!$B$8)&gt;=Inputs!$B$35-14,(A622-Inputs!$B$8)&lt;=Inputs!$B$35-1,(A622-Inputs!$B$8)&gt;=14),Inputs!$B$17/14,0))</f>
        <v/>
      </c>
      <c r="C622" s="29">
        <f>B622*Inputs!$B$10</f>
        <v/>
      </c>
      <c r="D622" s="29">
        <f>SUMIFS(Outflows!$C$5:$C$64,Outflows!$A$5:$A$64,A622)</f>
        <v/>
      </c>
      <c r="E622" s="29">
        <f>IF(ROW()-4-Inputs!$B$24&gt;=1,INDEX($C$5:$C$764,ROW()-4-Inputs!$B$24),0)</f>
        <v/>
      </c>
      <c r="F622" s="29">
        <f>F621+C622</f>
        <v/>
      </c>
      <c r="G622" s="29">
        <f>IF(A622&gt;=Inputs!$B$32,$F$764,MIN(IF(Inputs!$B$28="",1E+15,Inputs!$B$28),(1-Inputs!$B$26)*IF(ROW()-4-Inputs!$B$27&gt;=1,INDEX($F$5:$F$764,ROW()-4-Inputs!$B$27),0)))</f>
        <v/>
      </c>
      <c r="H622" s="29">
        <f>G622-G621</f>
        <v/>
      </c>
      <c r="I622" s="29">
        <f>IF(A622=Inputs!$B$32,$F$764,0)</f>
        <v/>
      </c>
      <c r="J622" s="29">
        <f>CHOOSE(Inputs!$B$37,E622,H622,I622)</f>
        <v/>
      </c>
      <c r="K622" s="29">
        <f>K621+J622-D622</f>
        <v/>
      </c>
      <c r="L622" s="29">
        <f>L621+E622-D622</f>
        <v/>
      </c>
      <c r="M622" s="29">
        <f>M621+H622-D622</f>
        <v/>
      </c>
      <c r="N622" s="29">
        <f>N621+I622-D622</f>
        <v/>
      </c>
      <c r="O622" s="29">
        <f>IF(MONTH(A622)&lt;&gt;MONTH(A621),K622,MIN(O621,K622))</f>
        <v/>
      </c>
      <c r="P622" s="29">
        <f>IF(MONTH(A622)&lt;&gt;MONTH(A621),L622,MIN(P621,L622))</f>
        <v/>
      </c>
      <c r="Q622" s="29">
        <f>IF(MONTH(A622)&lt;&gt;MONTH(A621),M622,MIN(Q621,M622))</f>
        <v/>
      </c>
      <c r="R622" s="29">
        <f>IF(MONTH(A622)&lt;&gt;MONTH(A621),N622,MIN(R621,N622))</f>
        <v/>
      </c>
    </row>
    <row r="623">
      <c r="A623" s="27">
        <f>A622+1</f>
        <v/>
      </c>
      <c r="B623" s="28">
        <f>Inputs!$B$9*(IF(AND((A623-Inputs!$B$8)&gt;=0,(A623-Inputs!$B$8)&lt;=13),Inputs!$B$16/14,0)+IF(AND((A623-Inputs!$B$8)&gt;=14,(A623-Inputs!$B$8)&lt;=Inputs!$B$35-15),Inputs!$B$18/MAX(1,Inputs!$B$35-28),0)+IF(AND((A623-Inputs!$B$8)&gt;=Inputs!$B$35-14,(A623-Inputs!$B$8)&lt;=Inputs!$B$35-1,(A623-Inputs!$B$8)&gt;=14),Inputs!$B$17/14,0))</f>
        <v/>
      </c>
      <c r="C623" s="29">
        <f>B623*Inputs!$B$10</f>
        <v/>
      </c>
      <c r="D623" s="29">
        <f>SUMIFS(Outflows!$C$5:$C$64,Outflows!$A$5:$A$64,A623)</f>
        <v/>
      </c>
      <c r="E623" s="29">
        <f>IF(ROW()-4-Inputs!$B$24&gt;=1,INDEX($C$5:$C$764,ROW()-4-Inputs!$B$24),0)</f>
        <v/>
      </c>
      <c r="F623" s="29">
        <f>F622+C623</f>
        <v/>
      </c>
      <c r="G623" s="29">
        <f>IF(A623&gt;=Inputs!$B$32,$F$764,MIN(IF(Inputs!$B$28="",1E+15,Inputs!$B$28),(1-Inputs!$B$26)*IF(ROW()-4-Inputs!$B$27&gt;=1,INDEX($F$5:$F$764,ROW()-4-Inputs!$B$27),0)))</f>
        <v/>
      </c>
      <c r="H623" s="29">
        <f>G623-G622</f>
        <v/>
      </c>
      <c r="I623" s="29">
        <f>IF(A623=Inputs!$B$32,$F$764,0)</f>
        <v/>
      </c>
      <c r="J623" s="29">
        <f>CHOOSE(Inputs!$B$37,E623,H623,I623)</f>
        <v/>
      </c>
      <c r="K623" s="29">
        <f>K622+J623-D623</f>
        <v/>
      </c>
      <c r="L623" s="29">
        <f>L622+E623-D623</f>
        <v/>
      </c>
      <c r="M623" s="29">
        <f>M622+H623-D623</f>
        <v/>
      </c>
      <c r="N623" s="29">
        <f>N622+I623-D623</f>
        <v/>
      </c>
      <c r="O623" s="29">
        <f>IF(MONTH(A623)&lt;&gt;MONTH(A622),K623,MIN(O622,K623))</f>
        <v/>
      </c>
      <c r="P623" s="29">
        <f>IF(MONTH(A623)&lt;&gt;MONTH(A622),L623,MIN(P622,L623))</f>
        <v/>
      </c>
      <c r="Q623" s="29">
        <f>IF(MONTH(A623)&lt;&gt;MONTH(A622),M623,MIN(Q622,M623))</f>
        <v/>
      </c>
      <c r="R623" s="29">
        <f>IF(MONTH(A623)&lt;&gt;MONTH(A622),N623,MIN(R622,N623))</f>
        <v/>
      </c>
    </row>
    <row r="624">
      <c r="A624" s="27">
        <f>A623+1</f>
        <v/>
      </c>
      <c r="B624" s="28">
        <f>Inputs!$B$9*(IF(AND((A624-Inputs!$B$8)&gt;=0,(A624-Inputs!$B$8)&lt;=13),Inputs!$B$16/14,0)+IF(AND((A624-Inputs!$B$8)&gt;=14,(A624-Inputs!$B$8)&lt;=Inputs!$B$35-15),Inputs!$B$18/MAX(1,Inputs!$B$35-28),0)+IF(AND((A624-Inputs!$B$8)&gt;=Inputs!$B$35-14,(A624-Inputs!$B$8)&lt;=Inputs!$B$35-1,(A624-Inputs!$B$8)&gt;=14),Inputs!$B$17/14,0))</f>
        <v/>
      </c>
      <c r="C624" s="29">
        <f>B624*Inputs!$B$10</f>
        <v/>
      </c>
      <c r="D624" s="29">
        <f>SUMIFS(Outflows!$C$5:$C$64,Outflows!$A$5:$A$64,A624)</f>
        <v/>
      </c>
      <c r="E624" s="29">
        <f>IF(ROW()-4-Inputs!$B$24&gt;=1,INDEX($C$5:$C$764,ROW()-4-Inputs!$B$24),0)</f>
        <v/>
      </c>
      <c r="F624" s="29">
        <f>F623+C624</f>
        <v/>
      </c>
      <c r="G624" s="29">
        <f>IF(A624&gt;=Inputs!$B$32,$F$764,MIN(IF(Inputs!$B$28="",1E+15,Inputs!$B$28),(1-Inputs!$B$26)*IF(ROW()-4-Inputs!$B$27&gt;=1,INDEX($F$5:$F$764,ROW()-4-Inputs!$B$27),0)))</f>
        <v/>
      </c>
      <c r="H624" s="29">
        <f>G624-G623</f>
        <v/>
      </c>
      <c r="I624" s="29">
        <f>IF(A624=Inputs!$B$32,$F$764,0)</f>
        <v/>
      </c>
      <c r="J624" s="29">
        <f>CHOOSE(Inputs!$B$37,E624,H624,I624)</f>
        <v/>
      </c>
      <c r="K624" s="29">
        <f>K623+J624-D624</f>
        <v/>
      </c>
      <c r="L624" s="29">
        <f>L623+E624-D624</f>
        <v/>
      </c>
      <c r="M624" s="29">
        <f>M623+H624-D624</f>
        <v/>
      </c>
      <c r="N624" s="29">
        <f>N623+I624-D624</f>
        <v/>
      </c>
      <c r="O624" s="29">
        <f>IF(MONTH(A624)&lt;&gt;MONTH(A623),K624,MIN(O623,K624))</f>
        <v/>
      </c>
      <c r="P624" s="29">
        <f>IF(MONTH(A624)&lt;&gt;MONTH(A623),L624,MIN(P623,L624))</f>
        <v/>
      </c>
      <c r="Q624" s="29">
        <f>IF(MONTH(A624)&lt;&gt;MONTH(A623),M624,MIN(Q623,M624))</f>
        <v/>
      </c>
      <c r="R624" s="29">
        <f>IF(MONTH(A624)&lt;&gt;MONTH(A623),N624,MIN(R623,N624))</f>
        <v/>
      </c>
    </row>
    <row r="625">
      <c r="A625" s="27">
        <f>A624+1</f>
        <v/>
      </c>
      <c r="B625" s="28">
        <f>Inputs!$B$9*(IF(AND((A625-Inputs!$B$8)&gt;=0,(A625-Inputs!$B$8)&lt;=13),Inputs!$B$16/14,0)+IF(AND((A625-Inputs!$B$8)&gt;=14,(A625-Inputs!$B$8)&lt;=Inputs!$B$35-15),Inputs!$B$18/MAX(1,Inputs!$B$35-28),0)+IF(AND((A625-Inputs!$B$8)&gt;=Inputs!$B$35-14,(A625-Inputs!$B$8)&lt;=Inputs!$B$35-1,(A625-Inputs!$B$8)&gt;=14),Inputs!$B$17/14,0))</f>
        <v/>
      </c>
      <c r="C625" s="29">
        <f>B625*Inputs!$B$10</f>
        <v/>
      </c>
      <c r="D625" s="29">
        <f>SUMIFS(Outflows!$C$5:$C$64,Outflows!$A$5:$A$64,A625)</f>
        <v/>
      </c>
      <c r="E625" s="29">
        <f>IF(ROW()-4-Inputs!$B$24&gt;=1,INDEX($C$5:$C$764,ROW()-4-Inputs!$B$24),0)</f>
        <v/>
      </c>
      <c r="F625" s="29">
        <f>F624+C625</f>
        <v/>
      </c>
      <c r="G625" s="29">
        <f>IF(A625&gt;=Inputs!$B$32,$F$764,MIN(IF(Inputs!$B$28="",1E+15,Inputs!$B$28),(1-Inputs!$B$26)*IF(ROW()-4-Inputs!$B$27&gt;=1,INDEX($F$5:$F$764,ROW()-4-Inputs!$B$27),0)))</f>
        <v/>
      </c>
      <c r="H625" s="29">
        <f>G625-G624</f>
        <v/>
      </c>
      <c r="I625" s="29">
        <f>IF(A625=Inputs!$B$32,$F$764,0)</f>
        <v/>
      </c>
      <c r="J625" s="29">
        <f>CHOOSE(Inputs!$B$37,E625,H625,I625)</f>
        <v/>
      </c>
      <c r="K625" s="29">
        <f>K624+J625-D625</f>
        <v/>
      </c>
      <c r="L625" s="29">
        <f>L624+E625-D625</f>
        <v/>
      </c>
      <c r="M625" s="29">
        <f>M624+H625-D625</f>
        <v/>
      </c>
      <c r="N625" s="29">
        <f>N624+I625-D625</f>
        <v/>
      </c>
      <c r="O625" s="29">
        <f>IF(MONTH(A625)&lt;&gt;MONTH(A624),K625,MIN(O624,K625))</f>
        <v/>
      </c>
      <c r="P625" s="29">
        <f>IF(MONTH(A625)&lt;&gt;MONTH(A624),L625,MIN(P624,L625))</f>
        <v/>
      </c>
      <c r="Q625" s="29">
        <f>IF(MONTH(A625)&lt;&gt;MONTH(A624),M625,MIN(Q624,M625))</f>
        <v/>
      </c>
      <c r="R625" s="29">
        <f>IF(MONTH(A625)&lt;&gt;MONTH(A624),N625,MIN(R624,N625))</f>
        <v/>
      </c>
    </row>
    <row r="626">
      <c r="A626" s="27">
        <f>A625+1</f>
        <v/>
      </c>
      <c r="B626" s="28">
        <f>Inputs!$B$9*(IF(AND((A626-Inputs!$B$8)&gt;=0,(A626-Inputs!$B$8)&lt;=13),Inputs!$B$16/14,0)+IF(AND((A626-Inputs!$B$8)&gt;=14,(A626-Inputs!$B$8)&lt;=Inputs!$B$35-15),Inputs!$B$18/MAX(1,Inputs!$B$35-28),0)+IF(AND((A626-Inputs!$B$8)&gt;=Inputs!$B$35-14,(A626-Inputs!$B$8)&lt;=Inputs!$B$35-1,(A626-Inputs!$B$8)&gt;=14),Inputs!$B$17/14,0))</f>
        <v/>
      </c>
      <c r="C626" s="29">
        <f>B626*Inputs!$B$10</f>
        <v/>
      </c>
      <c r="D626" s="29">
        <f>SUMIFS(Outflows!$C$5:$C$64,Outflows!$A$5:$A$64,A626)</f>
        <v/>
      </c>
      <c r="E626" s="29">
        <f>IF(ROW()-4-Inputs!$B$24&gt;=1,INDEX($C$5:$C$764,ROW()-4-Inputs!$B$24),0)</f>
        <v/>
      </c>
      <c r="F626" s="29">
        <f>F625+C626</f>
        <v/>
      </c>
      <c r="G626" s="29">
        <f>IF(A626&gt;=Inputs!$B$32,$F$764,MIN(IF(Inputs!$B$28="",1E+15,Inputs!$B$28),(1-Inputs!$B$26)*IF(ROW()-4-Inputs!$B$27&gt;=1,INDEX($F$5:$F$764,ROW()-4-Inputs!$B$27),0)))</f>
        <v/>
      </c>
      <c r="H626" s="29">
        <f>G626-G625</f>
        <v/>
      </c>
      <c r="I626" s="29">
        <f>IF(A626=Inputs!$B$32,$F$764,0)</f>
        <v/>
      </c>
      <c r="J626" s="29">
        <f>CHOOSE(Inputs!$B$37,E626,H626,I626)</f>
        <v/>
      </c>
      <c r="K626" s="29">
        <f>K625+J626-D626</f>
        <v/>
      </c>
      <c r="L626" s="29">
        <f>L625+E626-D626</f>
        <v/>
      </c>
      <c r="M626" s="29">
        <f>M625+H626-D626</f>
        <v/>
      </c>
      <c r="N626" s="29">
        <f>N625+I626-D626</f>
        <v/>
      </c>
      <c r="O626" s="29">
        <f>IF(MONTH(A626)&lt;&gt;MONTH(A625),K626,MIN(O625,K626))</f>
        <v/>
      </c>
      <c r="P626" s="29">
        <f>IF(MONTH(A626)&lt;&gt;MONTH(A625),L626,MIN(P625,L626))</f>
        <v/>
      </c>
      <c r="Q626" s="29">
        <f>IF(MONTH(A626)&lt;&gt;MONTH(A625),M626,MIN(Q625,M626))</f>
        <v/>
      </c>
      <c r="R626" s="29">
        <f>IF(MONTH(A626)&lt;&gt;MONTH(A625),N626,MIN(R625,N626))</f>
        <v/>
      </c>
    </row>
    <row r="627">
      <c r="A627" s="27">
        <f>A626+1</f>
        <v/>
      </c>
      <c r="B627" s="28">
        <f>Inputs!$B$9*(IF(AND((A627-Inputs!$B$8)&gt;=0,(A627-Inputs!$B$8)&lt;=13),Inputs!$B$16/14,0)+IF(AND((A627-Inputs!$B$8)&gt;=14,(A627-Inputs!$B$8)&lt;=Inputs!$B$35-15),Inputs!$B$18/MAX(1,Inputs!$B$35-28),0)+IF(AND((A627-Inputs!$B$8)&gt;=Inputs!$B$35-14,(A627-Inputs!$B$8)&lt;=Inputs!$B$35-1,(A627-Inputs!$B$8)&gt;=14),Inputs!$B$17/14,0))</f>
        <v/>
      </c>
      <c r="C627" s="29">
        <f>B627*Inputs!$B$10</f>
        <v/>
      </c>
      <c r="D627" s="29">
        <f>SUMIFS(Outflows!$C$5:$C$64,Outflows!$A$5:$A$64,A627)</f>
        <v/>
      </c>
      <c r="E627" s="29">
        <f>IF(ROW()-4-Inputs!$B$24&gt;=1,INDEX($C$5:$C$764,ROW()-4-Inputs!$B$24),0)</f>
        <v/>
      </c>
      <c r="F627" s="29">
        <f>F626+C627</f>
        <v/>
      </c>
      <c r="G627" s="29">
        <f>IF(A627&gt;=Inputs!$B$32,$F$764,MIN(IF(Inputs!$B$28="",1E+15,Inputs!$B$28),(1-Inputs!$B$26)*IF(ROW()-4-Inputs!$B$27&gt;=1,INDEX($F$5:$F$764,ROW()-4-Inputs!$B$27),0)))</f>
        <v/>
      </c>
      <c r="H627" s="29">
        <f>G627-G626</f>
        <v/>
      </c>
      <c r="I627" s="29">
        <f>IF(A627=Inputs!$B$32,$F$764,0)</f>
        <v/>
      </c>
      <c r="J627" s="29">
        <f>CHOOSE(Inputs!$B$37,E627,H627,I627)</f>
        <v/>
      </c>
      <c r="K627" s="29">
        <f>K626+J627-D627</f>
        <v/>
      </c>
      <c r="L627" s="29">
        <f>L626+E627-D627</f>
        <v/>
      </c>
      <c r="M627" s="29">
        <f>M626+H627-D627</f>
        <v/>
      </c>
      <c r="N627" s="29">
        <f>N626+I627-D627</f>
        <v/>
      </c>
      <c r="O627" s="29">
        <f>IF(MONTH(A627)&lt;&gt;MONTH(A626),K627,MIN(O626,K627))</f>
        <v/>
      </c>
      <c r="P627" s="29">
        <f>IF(MONTH(A627)&lt;&gt;MONTH(A626),L627,MIN(P626,L627))</f>
        <v/>
      </c>
      <c r="Q627" s="29">
        <f>IF(MONTH(A627)&lt;&gt;MONTH(A626),M627,MIN(Q626,M627))</f>
        <v/>
      </c>
      <c r="R627" s="29">
        <f>IF(MONTH(A627)&lt;&gt;MONTH(A626),N627,MIN(R626,N627))</f>
        <v/>
      </c>
    </row>
    <row r="628">
      <c r="A628" s="27">
        <f>A627+1</f>
        <v/>
      </c>
      <c r="B628" s="28">
        <f>Inputs!$B$9*(IF(AND((A628-Inputs!$B$8)&gt;=0,(A628-Inputs!$B$8)&lt;=13),Inputs!$B$16/14,0)+IF(AND((A628-Inputs!$B$8)&gt;=14,(A628-Inputs!$B$8)&lt;=Inputs!$B$35-15),Inputs!$B$18/MAX(1,Inputs!$B$35-28),0)+IF(AND((A628-Inputs!$B$8)&gt;=Inputs!$B$35-14,(A628-Inputs!$B$8)&lt;=Inputs!$B$35-1,(A628-Inputs!$B$8)&gt;=14),Inputs!$B$17/14,0))</f>
        <v/>
      </c>
      <c r="C628" s="29">
        <f>B628*Inputs!$B$10</f>
        <v/>
      </c>
      <c r="D628" s="29">
        <f>SUMIFS(Outflows!$C$5:$C$64,Outflows!$A$5:$A$64,A628)</f>
        <v/>
      </c>
      <c r="E628" s="29">
        <f>IF(ROW()-4-Inputs!$B$24&gt;=1,INDEX($C$5:$C$764,ROW()-4-Inputs!$B$24),0)</f>
        <v/>
      </c>
      <c r="F628" s="29">
        <f>F627+C628</f>
        <v/>
      </c>
      <c r="G628" s="29">
        <f>IF(A628&gt;=Inputs!$B$32,$F$764,MIN(IF(Inputs!$B$28="",1E+15,Inputs!$B$28),(1-Inputs!$B$26)*IF(ROW()-4-Inputs!$B$27&gt;=1,INDEX($F$5:$F$764,ROW()-4-Inputs!$B$27),0)))</f>
        <v/>
      </c>
      <c r="H628" s="29">
        <f>G628-G627</f>
        <v/>
      </c>
      <c r="I628" s="29">
        <f>IF(A628=Inputs!$B$32,$F$764,0)</f>
        <v/>
      </c>
      <c r="J628" s="29">
        <f>CHOOSE(Inputs!$B$37,E628,H628,I628)</f>
        <v/>
      </c>
      <c r="K628" s="29">
        <f>K627+J628-D628</f>
        <v/>
      </c>
      <c r="L628" s="29">
        <f>L627+E628-D628</f>
        <v/>
      </c>
      <c r="M628" s="29">
        <f>M627+H628-D628</f>
        <v/>
      </c>
      <c r="N628" s="29">
        <f>N627+I628-D628</f>
        <v/>
      </c>
      <c r="O628" s="29">
        <f>IF(MONTH(A628)&lt;&gt;MONTH(A627),K628,MIN(O627,K628))</f>
        <v/>
      </c>
      <c r="P628" s="29">
        <f>IF(MONTH(A628)&lt;&gt;MONTH(A627),L628,MIN(P627,L628))</f>
        <v/>
      </c>
      <c r="Q628" s="29">
        <f>IF(MONTH(A628)&lt;&gt;MONTH(A627),M628,MIN(Q627,M628))</f>
        <v/>
      </c>
      <c r="R628" s="29">
        <f>IF(MONTH(A628)&lt;&gt;MONTH(A627),N628,MIN(R627,N628))</f>
        <v/>
      </c>
    </row>
    <row r="629">
      <c r="A629" s="27">
        <f>A628+1</f>
        <v/>
      </c>
      <c r="B629" s="28">
        <f>Inputs!$B$9*(IF(AND((A629-Inputs!$B$8)&gt;=0,(A629-Inputs!$B$8)&lt;=13),Inputs!$B$16/14,0)+IF(AND((A629-Inputs!$B$8)&gt;=14,(A629-Inputs!$B$8)&lt;=Inputs!$B$35-15),Inputs!$B$18/MAX(1,Inputs!$B$35-28),0)+IF(AND((A629-Inputs!$B$8)&gt;=Inputs!$B$35-14,(A629-Inputs!$B$8)&lt;=Inputs!$B$35-1,(A629-Inputs!$B$8)&gt;=14),Inputs!$B$17/14,0))</f>
        <v/>
      </c>
      <c r="C629" s="29">
        <f>B629*Inputs!$B$10</f>
        <v/>
      </c>
      <c r="D629" s="29">
        <f>SUMIFS(Outflows!$C$5:$C$64,Outflows!$A$5:$A$64,A629)</f>
        <v/>
      </c>
      <c r="E629" s="29">
        <f>IF(ROW()-4-Inputs!$B$24&gt;=1,INDEX($C$5:$C$764,ROW()-4-Inputs!$B$24),0)</f>
        <v/>
      </c>
      <c r="F629" s="29">
        <f>F628+C629</f>
        <v/>
      </c>
      <c r="G629" s="29">
        <f>IF(A629&gt;=Inputs!$B$32,$F$764,MIN(IF(Inputs!$B$28="",1E+15,Inputs!$B$28),(1-Inputs!$B$26)*IF(ROW()-4-Inputs!$B$27&gt;=1,INDEX($F$5:$F$764,ROW()-4-Inputs!$B$27),0)))</f>
        <v/>
      </c>
      <c r="H629" s="29">
        <f>G629-G628</f>
        <v/>
      </c>
      <c r="I629" s="29">
        <f>IF(A629=Inputs!$B$32,$F$764,0)</f>
        <v/>
      </c>
      <c r="J629" s="29">
        <f>CHOOSE(Inputs!$B$37,E629,H629,I629)</f>
        <v/>
      </c>
      <c r="K629" s="29">
        <f>K628+J629-D629</f>
        <v/>
      </c>
      <c r="L629" s="29">
        <f>L628+E629-D629</f>
        <v/>
      </c>
      <c r="M629" s="29">
        <f>M628+H629-D629</f>
        <v/>
      </c>
      <c r="N629" s="29">
        <f>N628+I629-D629</f>
        <v/>
      </c>
      <c r="O629" s="29">
        <f>IF(MONTH(A629)&lt;&gt;MONTH(A628),K629,MIN(O628,K629))</f>
        <v/>
      </c>
      <c r="P629" s="29">
        <f>IF(MONTH(A629)&lt;&gt;MONTH(A628),L629,MIN(P628,L629))</f>
        <v/>
      </c>
      <c r="Q629" s="29">
        <f>IF(MONTH(A629)&lt;&gt;MONTH(A628),M629,MIN(Q628,M629))</f>
        <v/>
      </c>
      <c r="R629" s="29">
        <f>IF(MONTH(A629)&lt;&gt;MONTH(A628),N629,MIN(R628,N629))</f>
        <v/>
      </c>
    </row>
    <row r="630">
      <c r="A630" s="27">
        <f>A629+1</f>
        <v/>
      </c>
      <c r="B630" s="28">
        <f>Inputs!$B$9*(IF(AND((A630-Inputs!$B$8)&gt;=0,(A630-Inputs!$B$8)&lt;=13),Inputs!$B$16/14,0)+IF(AND((A630-Inputs!$B$8)&gt;=14,(A630-Inputs!$B$8)&lt;=Inputs!$B$35-15),Inputs!$B$18/MAX(1,Inputs!$B$35-28),0)+IF(AND((A630-Inputs!$B$8)&gt;=Inputs!$B$35-14,(A630-Inputs!$B$8)&lt;=Inputs!$B$35-1,(A630-Inputs!$B$8)&gt;=14),Inputs!$B$17/14,0))</f>
        <v/>
      </c>
      <c r="C630" s="29">
        <f>B630*Inputs!$B$10</f>
        <v/>
      </c>
      <c r="D630" s="29">
        <f>SUMIFS(Outflows!$C$5:$C$64,Outflows!$A$5:$A$64,A630)</f>
        <v/>
      </c>
      <c r="E630" s="29">
        <f>IF(ROW()-4-Inputs!$B$24&gt;=1,INDEX($C$5:$C$764,ROW()-4-Inputs!$B$24),0)</f>
        <v/>
      </c>
      <c r="F630" s="29">
        <f>F629+C630</f>
        <v/>
      </c>
      <c r="G630" s="29">
        <f>IF(A630&gt;=Inputs!$B$32,$F$764,MIN(IF(Inputs!$B$28="",1E+15,Inputs!$B$28),(1-Inputs!$B$26)*IF(ROW()-4-Inputs!$B$27&gt;=1,INDEX($F$5:$F$764,ROW()-4-Inputs!$B$27),0)))</f>
        <v/>
      </c>
      <c r="H630" s="29">
        <f>G630-G629</f>
        <v/>
      </c>
      <c r="I630" s="29">
        <f>IF(A630=Inputs!$B$32,$F$764,0)</f>
        <v/>
      </c>
      <c r="J630" s="29">
        <f>CHOOSE(Inputs!$B$37,E630,H630,I630)</f>
        <v/>
      </c>
      <c r="K630" s="29">
        <f>K629+J630-D630</f>
        <v/>
      </c>
      <c r="L630" s="29">
        <f>L629+E630-D630</f>
        <v/>
      </c>
      <c r="M630" s="29">
        <f>M629+H630-D630</f>
        <v/>
      </c>
      <c r="N630" s="29">
        <f>N629+I630-D630</f>
        <v/>
      </c>
      <c r="O630" s="29">
        <f>IF(MONTH(A630)&lt;&gt;MONTH(A629),K630,MIN(O629,K630))</f>
        <v/>
      </c>
      <c r="P630" s="29">
        <f>IF(MONTH(A630)&lt;&gt;MONTH(A629),L630,MIN(P629,L630))</f>
        <v/>
      </c>
      <c r="Q630" s="29">
        <f>IF(MONTH(A630)&lt;&gt;MONTH(A629),M630,MIN(Q629,M630))</f>
        <v/>
      </c>
      <c r="R630" s="29">
        <f>IF(MONTH(A630)&lt;&gt;MONTH(A629),N630,MIN(R629,N630))</f>
        <v/>
      </c>
    </row>
    <row r="631">
      <c r="A631" s="27">
        <f>A630+1</f>
        <v/>
      </c>
      <c r="B631" s="28">
        <f>Inputs!$B$9*(IF(AND((A631-Inputs!$B$8)&gt;=0,(A631-Inputs!$B$8)&lt;=13),Inputs!$B$16/14,0)+IF(AND((A631-Inputs!$B$8)&gt;=14,(A631-Inputs!$B$8)&lt;=Inputs!$B$35-15),Inputs!$B$18/MAX(1,Inputs!$B$35-28),0)+IF(AND((A631-Inputs!$B$8)&gt;=Inputs!$B$35-14,(A631-Inputs!$B$8)&lt;=Inputs!$B$35-1,(A631-Inputs!$B$8)&gt;=14),Inputs!$B$17/14,0))</f>
        <v/>
      </c>
      <c r="C631" s="29">
        <f>B631*Inputs!$B$10</f>
        <v/>
      </c>
      <c r="D631" s="29">
        <f>SUMIFS(Outflows!$C$5:$C$64,Outflows!$A$5:$A$64,A631)</f>
        <v/>
      </c>
      <c r="E631" s="29">
        <f>IF(ROW()-4-Inputs!$B$24&gt;=1,INDEX($C$5:$C$764,ROW()-4-Inputs!$B$24),0)</f>
        <v/>
      </c>
      <c r="F631" s="29">
        <f>F630+C631</f>
        <v/>
      </c>
      <c r="G631" s="29">
        <f>IF(A631&gt;=Inputs!$B$32,$F$764,MIN(IF(Inputs!$B$28="",1E+15,Inputs!$B$28),(1-Inputs!$B$26)*IF(ROW()-4-Inputs!$B$27&gt;=1,INDEX($F$5:$F$764,ROW()-4-Inputs!$B$27),0)))</f>
        <v/>
      </c>
      <c r="H631" s="29">
        <f>G631-G630</f>
        <v/>
      </c>
      <c r="I631" s="29">
        <f>IF(A631=Inputs!$B$32,$F$764,0)</f>
        <v/>
      </c>
      <c r="J631" s="29">
        <f>CHOOSE(Inputs!$B$37,E631,H631,I631)</f>
        <v/>
      </c>
      <c r="K631" s="29">
        <f>K630+J631-D631</f>
        <v/>
      </c>
      <c r="L631" s="29">
        <f>L630+E631-D631</f>
        <v/>
      </c>
      <c r="M631" s="29">
        <f>M630+H631-D631</f>
        <v/>
      </c>
      <c r="N631" s="29">
        <f>N630+I631-D631</f>
        <v/>
      </c>
      <c r="O631" s="29">
        <f>IF(MONTH(A631)&lt;&gt;MONTH(A630),K631,MIN(O630,K631))</f>
        <v/>
      </c>
      <c r="P631" s="29">
        <f>IF(MONTH(A631)&lt;&gt;MONTH(A630),L631,MIN(P630,L631))</f>
        <v/>
      </c>
      <c r="Q631" s="29">
        <f>IF(MONTH(A631)&lt;&gt;MONTH(A630),M631,MIN(Q630,M631))</f>
        <v/>
      </c>
      <c r="R631" s="29">
        <f>IF(MONTH(A631)&lt;&gt;MONTH(A630),N631,MIN(R630,N631))</f>
        <v/>
      </c>
    </row>
    <row r="632">
      <c r="A632" s="27">
        <f>A631+1</f>
        <v/>
      </c>
      <c r="B632" s="28">
        <f>Inputs!$B$9*(IF(AND((A632-Inputs!$B$8)&gt;=0,(A632-Inputs!$B$8)&lt;=13),Inputs!$B$16/14,0)+IF(AND((A632-Inputs!$B$8)&gt;=14,(A632-Inputs!$B$8)&lt;=Inputs!$B$35-15),Inputs!$B$18/MAX(1,Inputs!$B$35-28),0)+IF(AND((A632-Inputs!$B$8)&gt;=Inputs!$B$35-14,(A632-Inputs!$B$8)&lt;=Inputs!$B$35-1,(A632-Inputs!$B$8)&gt;=14),Inputs!$B$17/14,0))</f>
        <v/>
      </c>
      <c r="C632" s="29">
        <f>B632*Inputs!$B$10</f>
        <v/>
      </c>
      <c r="D632" s="29">
        <f>SUMIFS(Outflows!$C$5:$C$64,Outflows!$A$5:$A$64,A632)</f>
        <v/>
      </c>
      <c r="E632" s="29">
        <f>IF(ROW()-4-Inputs!$B$24&gt;=1,INDEX($C$5:$C$764,ROW()-4-Inputs!$B$24),0)</f>
        <v/>
      </c>
      <c r="F632" s="29">
        <f>F631+C632</f>
        <v/>
      </c>
      <c r="G632" s="29">
        <f>IF(A632&gt;=Inputs!$B$32,$F$764,MIN(IF(Inputs!$B$28="",1E+15,Inputs!$B$28),(1-Inputs!$B$26)*IF(ROW()-4-Inputs!$B$27&gt;=1,INDEX($F$5:$F$764,ROW()-4-Inputs!$B$27),0)))</f>
        <v/>
      </c>
      <c r="H632" s="29">
        <f>G632-G631</f>
        <v/>
      </c>
      <c r="I632" s="29">
        <f>IF(A632=Inputs!$B$32,$F$764,0)</f>
        <v/>
      </c>
      <c r="J632" s="29">
        <f>CHOOSE(Inputs!$B$37,E632,H632,I632)</f>
        <v/>
      </c>
      <c r="K632" s="29">
        <f>K631+J632-D632</f>
        <v/>
      </c>
      <c r="L632" s="29">
        <f>L631+E632-D632</f>
        <v/>
      </c>
      <c r="M632" s="29">
        <f>M631+H632-D632</f>
        <v/>
      </c>
      <c r="N632" s="29">
        <f>N631+I632-D632</f>
        <v/>
      </c>
      <c r="O632" s="29">
        <f>IF(MONTH(A632)&lt;&gt;MONTH(A631),K632,MIN(O631,K632))</f>
        <v/>
      </c>
      <c r="P632" s="29">
        <f>IF(MONTH(A632)&lt;&gt;MONTH(A631),L632,MIN(P631,L632))</f>
        <v/>
      </c>
      <c r="Q632" s="29">
        <f>IF(MONTH(A632)&lt;&gt;MONTH(A631),M632,MIN(Q631,M632))</f>
        <v/>
      </c>
      <c r="R632" s="29">
        <f>IF(MONTH(A632)&lt;&gt;MONTH(A631),N632,MIN(R631,N632))</f>
        <v/>
      </c>
    </row>
    <row r="633">
      <c r="A633" s="27">
        <f>A632+1</f>
        <v/>
      </c>
      <c r="B633" s="28">
        <f>Inputs!$B$9*(IF(AND((A633-Inputs!$B$8)&gt;=0,(A633-Inputs!$B$8)&lt;=13),Inputs!$B$16/14,0)+IF(AND((A633-Inputs!$B$8)&gt;=14,(A633-Inputs!$B$8)&lt;=Inputs!$B$35-15),Inputs!$B$18/MAX(1,Inputs!$B$35-28),0)+IF(AND((A633-Inputs!$B$8)&gt;=Inputs!$B$35-14,(A633-Inputs!$B$8)&lt;=Inputs!$B$35-1,(A633-Inputs!$B$8)&gt;=14),Inputs!$B$17/14,0))</f>
        <v/>
      </c>
      <c r="C633" s="29">
        <f>B633*Inputs!$B$10</f>
        <v/>
      </c>
      <c r="D633" s="29">
        <f>SUMIFS(Outflows!$C$5:$C$64,Outflows!$A$5:$A$64,A633)</f>
        <v/>
      </c>
      <c r="E633" s="29">
        <f>IF(ROW()-4-Inputs!$B$24&gt;=1,INDEX($C$5:$C$764,ROW()-4-Inputs!$B$24),0)</f>
        <v/>
      </c>
      <c r="F633" s="29">
        <f>F632+C633</f>
        <v/>
      </c>
      <c r="G633" s="29">
        <f>IF(A633&gt;=Inputs!$B$32,$F$764,MIN(IF(Inputs!$B$28="",1E+15,Inputs!$B$28),(1-Inputs!$B$26)*IF(ROW()-4-Inputs!$B$27&gt;=1,INDEX($F$5:$F$764,ROW()-4-Inputs!$B$27),0)))</f>
        <v/>
      </c>
      <c r="H633" s="29">
        <f>G633-G632</f>
        <v/>
      </c>
      <c r="I633" s="29">
        <f>IF(A633=Inputs!$B$32,$F$764,0)</f>
        <v/>
      </c>
      <c r="J633" s="29">
        <f>CHOOSE(Inputs!$B$37,E633,H633,I633)</f>
        <v/>
      </c>
      <c r="K633" s="29">
        <f>K632+J633-D633</f>
        <v/>
      </c>
      <c r="L633" s="29">
        <f>L632+E633-D633</f>
        <v/>
      </c>
      <c r="M633" s="29">
        <f>M632+H633-D633</f>
        <v/>
      </c>
      <c r="N633" s="29">
        <f>N632+I633-D633</f>
        <v/>
      </c>
      <c r="O633" s="29">
        <f>IF(MONTH(A633)&lt;&gt;MONTH(A632),K633,MIN(O632,K633))</f>
        <v/>
      </c>
      <c r="P633" s="29">
        <f>IF(MONTH(A633)&lt;&gt;MONTH(A632),L633,MIN(P632,L633))</f>
        <v/>
      </c>
      <c r="Q633" s="29">
        <f>IF(MONTH(A633)&lt;&gt;MONTH(A632),M633,MIN(Q632,M633))</f>
        <v/>
      </c>
      <c r="R633" s="29">
        <f>IF(MONTH(A633)&lt;&gt;MONTH(A632),N633,MIN(R632,N633))</f>
        <v/>
      </c>
    </row>
    <row r="634">
      <c r="A634" s="27">
        <f>A633+1</f>
        <v/>
      </c>
      <c r="B634" s="28">
        <f>Inputs!$B$9*(IF(AND((A634-Inputs!$B$8)&gt;=0,(A634-Inputs!$B$8)&lt;=13),Inputs!$B$16/14,0)+IF(AND((A634-Inputs!$B$8)&gt;=14,(A634-Inputs!$B$8)&lt;=Inputs!$B$35-15),Inputs!$B$18/MAX(1,Inputs!$B$35-28),0)+IF(AND((A634-Inputs!$B$8)&gt;=Inputs!$B$35-14,(A634-Inputs!$B$8)&lt;=Inputs!$B$35-1,(A634-Inputs!$B$8)&gt;=14),Inputs!$B$17/14,0))</f>
        <v/>
      </c>
      <c r="C634" s="29">
        <f>B634*Inputs!$B$10</f>
        <v/>
      </c>
      <c r="D634" s="29">
        <f>SUMIFS(Outflows!$C$5:$C$64,Outflows!$A$5:$A$64,A634)</f>
        <v/>
      </c>
      <c r="E634" s="29">
        <f>IF(ROW()-4-Inputs!$B$24&gt;=1,INDEX($C$5:$C$764,ROW()-4-Inputs!$B$24),0)</f>
        <v/>
      </c>
      <c r="F634" s="29">
        <f>F633+C634</f>
        <v/>
      </c>
      <c r="G634" s="29">
        <f>IF(A634&gt;=Inputs!$B$32,$F$764,MIN(IF(Inputs!$B$28="",1E+15,Inputs!$B$28),(1-Inputs!$B$26)*IF(ROW()-4-Inputs!$B$27&gt;=1,INDEX($F$5:$F$764,ROW()-4-Inputs!$B$27),0)))</f>
        <v/>
      </c>
      <c r="H634" s="29">
        <f>G634-G633</f>
        <v/>
      </c>
      <c r="I634" s="29">
        <f>IF(A634=Inputs!$B$32,$F$764,0)</f>
        <v/>
      </c>
      <c r="J634" s="29">
        <f>CHOOSE(Inputs!$B$37,E634,H634,I634)</f>
        <v/>
      </c>
      <c r="K634" s="29">
        <f>K633+J634-D634</f>
        <v/>
      </c>
      <c r="L634" s="29">
        <f>L633+E634-D634</f>
        <v/>
      </c>
      <c r="M634" s="29">
        <f>M633+H634-D634</f>
        <v/>
      </c>
      <c r="N634" s="29">
        <f>N633+I634-D634</f>
        <v/>
      </c>
      <c r="O634" s="29">
        <f>IF(MONTH(A634)&lt;&gt;MONTH(A633),K634,MIN(O633,K634))</f>
        <v/>
      </c>
      <c r="P634" s="29">
        <f>IF(MONTH(A634)&lt;&gt;MONTH(A633),L634,MIN(P633,L634))</f>
        <v/>
      </c>
      <c r="Q634" s="29">
        <f>IF(MONTH(A634)&lt;&gt;MONTH(A633),M634,MIN(Q633,M634))</f>
        <v/>
      </c>
      <c r="R634" s="29">
        <f>IF(MONTH(A634)&lt;&gt;MONTH(A633),N634,MIN(R633,N634))</f>
        <v/>
      </c>
    </row>
    <row r="635">
      <c r="A635" s="27">
        <f>A634+1</f>
        <v/>
      </c>
      <c r="B635" s="28">
        <f>Inputs!$B$9*(IF(AND((A635-Inputs!$B$8)&gt;=0,(A635-Inputs!$B$8)&lt;=13),Inputs!$B$16/14,0)+IF(AND((A635-Inputs!$B$8)&gt;=14,(A635-Inputs!$B$8)&lt;=Inputs!$B$35-15),Inputs!$B$18/MAX(1,Inputs!$B$35-28),0)+IF(AND((A635-Inputs!$B$8)&gt;=Inputs!$B$35-14,(A635-Inputs!$B$8)&lt;=Inputs!$B$35-1,(A635-Inputs!$B$8)&gt;=14),Inputs!$B$17/14,0))</f>
        <v/>
      </c>
      <c r="C635" s="29">
        <f>B635*Inputs!$B$10</f>
        <v/>
      </c>
      <c r="D635" s="29">
        <f>SUMIFS(Outflows!$C$5:$C$64,Outflows!$A$5:$A$64,A635)</f>
        <v/>
      </c>
      <c r="E635" s="29">
        <f>IF(ROW()-4-Inputs!$B$24&gt;=1,INDEX($C$5:$C$764,ROW()-4-Inputs!$B$24),0)</f>
        <v/>
      </c>
      <c r="F635" s="29">
        <f>F634+C635</f>
        <v/>
      </c>
      <c r="G635" s="29">
        <f>IF(A635&gt;=Inputs!$B$32,$F$764,MIN(IF(Inputs!$B$28="",1E+15,Inputs!$B$28),(1-Inputs!$B$26)*IF(ROW()-4-Inputs!$B$27&gt;=1,INDEX($F$5:$F$764,ROW()-4-Inputs!$B$27),0)))</f>
        <v/>
      </c>
      <c r="H635" s="29">
        <f>G635-G634</f>
        <v/>
      </c>
      <c r="I635" s="29">
        <f>IF(A635=Inputs!$B$32,$F$764,0)</f>
        <v/>
      </c>
      <c r="J635" s="29">
        <f>CHOOSE(Inputs!$B$37,E635,H635,I635)</f>
        <v/>
      </c>
      <c r="K635" s="29">
        <f>K634+J635-D635</f>
        <v/>
      </c>
      <c r="L635" s="29">
        <f>L634+E635-D635</f>
        <v/>
      </c>
      <c r="M635" s="29">
        <f>M634+H635-D635</f>
        <v/>
      </c>
      <c r="N635" s="29">
        <f>N634+I635-D635</f>
        <v/>
      </c>
      <c r="O635" s="29">
        <f>IF(MONTH(A635)&lt;&gt;MONTH(A634),K635,MIN(O634,K635))</f>
        <v/>
      </c>
      <c r="P635" s="29">
        <f>IF(MONTH(A635)&lt;&gt;MONTH(A634),L635,MIN(P634,L635))</f>
        <v/>
      </c>
      <c r="Q635" s="29">
        <f>IF(MONTH(A635)&lt;&gt;MONTH(A634),M635,MIN(Q634,M635))</f>
        <v/>
      </c>
      <c r="R635" s="29">
        <f>IF(MONTH(A635)&lt;&gt;MONTH(A634),N635,MIN(R634,N635))</f>
        <v/>
      </c>
    </row>
    <row r="636">
      <c r="A636" s="27">
        <f>A635+1</f>
        <v/>
      </c>
      <c r="B636" s="28">
        <f>Inputs!$B$9*(IF(AND((A636-Inputs!$B$8)&gt;=0,(A636-Inputs!$B$8)&lt;=13),Inputs!$B$16/14,0)+IF(AND((A636-Inputs!$B$8)&gt;=14,(A636-Inputs!$B$8)&lt;=Inputs!$B$35-15),Inputs!$B$18/MAX(1,Inputs!$B$35-28),0)+IF(AND((A636-Inputs!$B$8)&gt;=Inputs!$B$35-14,(A636-Inputs!$B$8)&lt;=Inputs!$B$35-1,(A636-Inputs!$B$8)&gt;=14),Inputs!$B$17/14,0))</f>
        <v/>
      </c>
      <c r="C636" s="29">
        <f>B636*Inputs!$B$10</f>
        <v/>
      </c>
      <c r="D636" s="29">
        <f>SUMIFS(Outflows!$C$5:$C$64,Outflows!$A$5:$A$64,A636)</f>
        <v/>
      </c>
      <c r="E636" s="29">
        <f>IF(ROW()-4-Inputs!$B$24&gt;=1,INDEX($C$5:$C$764,ROW()-4-Inputs!$B$24),0)</f>
        <v/>
      </c>
      <c r="F636" s="29">
        <f>F635+C636</f>
        <v/>
      </c>
      <c r="G636" s="29">
        <f>IF(A636&gt;=Inputs!$B$32,$F$764,MIN(IF(Inputs!$B$28="",1E+15,Inputs!$B$28),(1-Inputs!$B$26)*IF(ROW()-4-Inputs!$B$27&gt;=1,INDEX($F$5:$F$764,ROW()-4-Inputs!$B$27),0)))</f>
        <v/>
      </c>
      <c r="H636" s="29">
        <f>G636-G635</f>
        <v/>
      </c>
      <c r="I636" s="29">
        <f>IF(A636=Inputs!$B$32,$F$764,0)</f>
        <v/>
      </c>
      <c r="J636" s="29">
        <f>CHOOSE(Inputs!$B$37,E636,H636,I636)</f>
        <v/>
      </c>
      <c r="K636" s="29">
        <f>K635+J636-D636</f>
        <v/>
      </c>
      <c r="L636" s="29">
        <f>L635+E636-D636</f>
        <v/>
      </c>
      <c r="M636" s="29">
        <f>M635+H636-D636</f>
        <v/>
      </c>
      <c r="N636" s="29">
        <f>N635+I636-D636</f>
        <v/>
      </c>
      <c r="O636" s="29">
        <f>IF(MONTH(A636)&lt;&gt;MONTH(A635),K636,MIN(O635,K636))</f>
        <v/>
      </c>
      <c r="P636" s="29">
        <f>IF(MONTH(A636)&lt;&gt;MONTH(A635),L636,MIN(P635,L636))</f>
        <v/>
      </c>
      <c r="Q636" s="29">
        <f>IF(MONTH(A636)&lt;&gt;MONTH(A635),M636,MIN(Q635,M636))</f>
        <v/>
      </c>
      <c r="R636" s="29">
        <f>IF(MONTH(A636)&lt;&gt;MONTH(A635),N636,MIN(R635,N636))</f>
        <v/>
      </c>
    </row>
    <row r="637">
      <c r="A637" s="27">
        <f>A636+1</f>
        <v/>
      </c>
      <c r="B637" s="28">
        <f>Inputs!$B$9*(IF(AND((A637-Inputs!$B$8)&gt;=0,(A637-Inputs!$B$8)&lt;=13),Inputs!$B$16/14,0)+IF(AND((A637-Inputs!$B$8)&gt;=14,(A637-Inputs!$B$8)&lt;=Inputs!$B$35-15),Inputs!$B$18/MAX(1,Inputs!$B$35-28),0)+IF(AND((A637-Inputs!$B$8)&gt;=Inputs!$B$35-14,(A637-Inputs!$B$8)&lt;=Inputs!$B$35-1,(A637-Inputs!$B$8)&gt;=14),Inputs!$B$17/14,0))</f>
        <v/>
      </c>
      <c r="C637" s="29">
        <f>B637*Inputs!$B$10</f>
        <v/>
      </c>
      <c r="D637" s="29">
        <f>SUMIFS(Outflows!$C$5:$C$64,Outflows!$A$5:$A$64,A637)</f>
        <v/>
      </c>
      <c r="E637" s="29">
        <f>IF(ROW()-4-Inputs!$B$24&gt;=1,INDEX($C$5:$C$764,ROW()-4-Inputs!$B$24),0)</f>
        <v/>
      </c>
      <c r="F637" s="29">
        <f>F636+C637</f>
        <v/>
      </c>
      <c r="G637" s="29">
        <f>IF(A637&gt;=Inputs!$B$32,$F$764,MIN(IF(Inputs!$B$28="",1E+15,Inputs!$B$28),(1-Inputs!$B$26)*IF(ROW()-4-Inputs!$B$27&gt;=1,INDEX($F$5:$F$764,ROW()-4-Inputs!$B$27),0)))</f>
        <v/>
      </c>
      <c r="H637" s="29">
        <f>G637-G636</f>
        <v/>
      </c>
      <c r="I637" s="29">
        <f>IF(A637=Inputs!$B$32,$F$764,0)</f>
        <v/>
      </c>
      <c r="J637" s="29">
        <f>CHOOSE(Inputs!$B$37,E637,H637,I637)</f>
        <v/>
      </c>
      <c r="K637" s="29">
        <f>K636+J637-D637</f>
        <v/>
      </c>
      <c r="L637" s="29">
        <f>L636+E637-D637</f>
        <v/>
      </c>
      <c r="M637" s="29">
        <f>M636+H637-D637</f>
        <v/>
      </c>
      <c r="N637" s="29">
        <f>N636+I637-D637</f>
        <v/>
      </c>
      <c r="O637" s="29">
        <f>IF(MONTH(A637)&lt;&gt;MONTH(A636),K637,MIN(O636,K637))</f>
        <v/>
      </c>
      <c r="P637" s="29">
        <f>IF(MONTH(A637)&lt;&gt;MONTH(A636),L637,MIN(P636,L637))</f>
        <v/>
      </c>
      <c r="Q637" s="29">
        <f>IF(MONTH(A637)&lt;&gt;MONTH(A636),M637,MIN(Q636,M637))</f>
        <v/>
      </c>
      <c r="R637" s="29">
        <f>IF(MONTH(A637)&lt;&gt;MONTH(A636),N637,MIN(R636,N637))</f>
        <v/>
      </c>
    </row>
    <row r="638">
      <c r="A638" s="27">
        <f>A637+1</f>
        <v/>
      </c>
      <c r="B638" s="28">
        <f>Inputs!$B$9*(IF(AND((A638-Inputs!$B$8)&gt;=0,(A638-Inputs!$B$8)&lt;=13),Inputs!$B$16/14,0)+IF(AND((A638-Inputs!$B$8)&gt;=14,(A638-Inputs!$B$8)&lt;=Inputs!$B$35-15),Inputs!$B$18/MAX(1,Inputs!$B$35-28),0)+IF(AND((A638-Inputs!$B$8)&gt;=Inputs!$B$35-14,(A638-Inputs!$B$8)&lt;=Inputs!$B$35-1,(A638-Inputs!$B$8)&gt;=14),Inputs!$B$17/14,0))</f>
        <v/>
      </c>
      <c r="C638" s="29">
        <f>B638*Inputs!$B$10</f>
        <v/>
      </c>
      <c r="D638" s="29">
        <f>SUMIFS(Outflows!$C$5:$C$64,Outflows!$A$5:$A$64,A638)</f>
        <v/>
      </c>
      <c r="E638" s="29">
        <f>IF(ROW()-4-Inputs!$B$24&gt;=1,INDEX($C$5:$C$764,ROW()-4-Inputs!$B$24),0)</f>
        <v/>
      </c>
      <c r="F638" s="29">
        <f>F637+C638</f>
        <v/>
      </c>
      <c r="G638" s="29">
        <f>IF(A638&gt;=Inputs!$B$32,$F$764,MIN(IF(Inputs!$B$28="",1E+15,Inputs!$B$28),(1-Inputs!$B$26)*IF(ROW()-4-Inputs!$B$27&gt;=1,INDEX($F$5:$F$764,ROW()-4-Inputs!$B$27),0)))</f>
        <v/>
      </c>
      <c r="H638" s="29">
        <f>G638-G637</f>
        <v/>
      </c>
      <c r="I638" s="29">
        <f>IF(A638=Inputs!$B$32,$F$764,0)</f>
        <v/>
      </c>
      <c r="J638" s="29">
        <f>CHOOSE(Inputs!$B$37,E638,H638,I638)</f>
        <v/>
      </c>
      <c r="K638" s="29">
        <f>K637+J638-D638</f>
        <v/>
      </c>
      <c r="L638" s="29">
        <f>L637+E638-D638</f>
        <v/>
      </c>
      <c r="M638" s="29">
        <f>M637+H638-D638</f>
        <v/>
      </c>
      <c r="N638" s="29">
        <f>N637+I638-D638</f>
        <v/>
      </c>
      <c r="O638" s="29">
        <f>IF(MONTH(A638)&lt;&gt;MONTH(A637),K638,MIN(O637,K638))</f>
        <v/>
      </c>
      <c r="P638" s="29">
        <f>IF(MONTH(A638)&lt;&gt;MONTH(A637),L638,MIN(P637,L638))</f>
        <v/>
      </c>
      <c r="Q638" s="29">
        <f>IF(MONTH(A638)&lt;&gt;MONTH(A637),M638,MIN(Q637,M638))</f>
        <v/>
      </c>
      <c r="R638" s="29">
        <f>IF(MONTH(A638)&lt;&gt;MONTH(A637),N638,MIN(R637,N638))</f>
        <v/>
      </c>
    </row>
    <row r="639">
      <c r="A639" s="27">
        <f>A638+1</f>
        <v/>
      </c>
      <c r="B639" s="28">
        <f>Inputs!$B$9*(IF(AND((A639-Inputs!$B$8)&gt;=0,(A639-Inputs!$B$8)&lt;=13),Inputs!$B$16/14,0)+IF(AND((A639-Inputs!$B$8)&gt;=14,(A639-Inputs!$B$8)&lt;=Inputs!$B$35-15),Inputs!$B$18/MAX(1,Inputs!$B$35-28),0)+IF(AND((A639-Inputs!$B$8)&gt;=Inputs!$B$35-14,(A639-Inputs!$B$8)&lt;=Inputs!$B$35-1,(A639-Inputs!$B$8)&gt;=14),Inputs!$B$17/14,0))</f>
        <v/>
      </c>
      <c r="C639" s="29">
        <f>B639*Inputs!$B$10</f>
        <v/>
      </c>
      <c r="D639" s="29">
        <f>SUMIFS(Outflows!$C$5:$C$64,Outflows!$A$5:$A$64,A639)</f>
        <v/>
      </c>
      <c r="E639" s="29">
        <f>IF(ROW()-4-Inputs!$B$24&gt;=1,INDEX($C$5:$C$764,ROW()-4-Inputs!$B$24),0)</f>
        <v/>
      </c>
      <c r="F639" s="29">
        <f>F638+C639</f>
        <v/>
      </c>
      <c r="G639" s="29">
        <f>IF(A639&gt;=Inputs!$B$32,$F$764,MIN(IF(Inputs!$B$28="",1E+15,Inputs!$B$28),(1-Inputs!$B$26)*IF(ROW()-4-Inputs!$B$27&gt;=1,INDEX($F$5:$F$764,ROW()-4-Inputs!$B$27),0)))</f>
        <v/>
      </c>
      <c r="H639" s="29">
        <f>G639-G638</f>
        <v/>
      </c>
      <c r="I639" s="29">
        <f>IF(A639=Inputs!$B$32,$F$764,0)</f>
        <v/>
      </c>
      <c r="J639" s="29">
        <f>CHOOSE(Inputs!$B$37,E639,H639,I639)</f>
        <v/>
      </c>
      <c r="K639" s="29">
        <f>K638+J639-D639</f>
        <v/>
      </c>
      <c r="L639" s="29">
        <f>L638+E639-D639</f>
        <v/>
      </c>
      <c r="M639" s="29">
        <f>M638+H639-D639</f>
        <v/>
      </c>
      <c r="N639" s="29">
        <f>N638+I639-D639</f>
        <v/>
      </c>
      <c r="O639" s="29">
        <f>IF(MONTH(A639)&lt;&gt;MONTH(A638),K639,MIN(O638,K639))</f>
        <v/>
      </c>
      <c r="P639" s="29">
        <f>IF(MONTH(A639)&lt;&gt;MONTH(A638),L639,MIN(P638,L639))</f>
        <v/>
      </c>
      <c r="Q639" s="29">
        <f>IF(MONTH(A639)&lt;&gt;MONTH(A638),M639,MIN(Q638,M639))</f>
        <v/>
      </c>
      <c r="R639" s="29">
        <f>IF(MONTH(A639)&lt;&gt;MONTH(A638),N639,MIN(R638,N639))</f>
        <v/>
      </c>
    </row>
    <row r="640">
      <c r="A640" s="27">
        <f>A639+1</f>
        <v/>
      </c>
      <c r="B640" s="28">
        <f>Inputs!$B$9*(IF(AND((A640-Inputs!$B$8)&gt;=0,(A640-Inputs!$B$8)&lt;=13),Inputs!$B$16/14,0)+IF(AND((A640-Inputs!$B$8)&gt;=14,(A640-Inputs!$B$8)&lt;=Inputs!$B$35-15),Inputs!$B$18/MAX(1,Inputs!$B$35-28),0)+IF(AND((A640-Inputs!$B$8)&gt;=Inputs!$B$35-14,(A640-Inputs!$B$8)&lt;=Inputs!$B$35-1,(A640-Inputs!$B$8)&gt;=14),Inputs!$B$17/14,0))</f>
        <v/>
      </c>
      <c r="C640" s="29">
        <f>B640*Inputs!$B$10</f>
        <v/>
      </c>
      <c r="D640" s="29">
        <f>SUMIFS(Outflows!$C$5:$C$64,Outflows!$A$5:$A$64,A640)</f>
        <v/>
      </c>
      <c r="E640" s="29">
        <f>IF(ROW()-4-Inputs!$B$24&gt;=1,INDEX($C$5:$C$764,ROW()-4-Inputs!$B$24),0)</f>
        <v/>
      </c>
      <c r="F640" s="29">
        <f>F639+C640</f>
        <v/>
      </c>
      <c r="G640" s="29">
        <f>IF(A640&gt;=Inputs!$B$32,$F$764,MIN(IF(Inputs!$B$28="",1E+15,Inputs!$B$28),(1-Inputs!$B$26)*IF(ROW()-4-Inputs!$B$27&gt;=1,INDEX($F$5:$F$764,ROW()-4-Inputs!$B$27),0)))</f>
        <v/>
      </c>
      <c r="H640" s="29">
        <f>G640-G639</f>
        <v/>
      </c>
      <c r="I640" s="29">
        <f>IF(A640=Inputs!$B$32,$F$764,0)</f>
        <v/>
      </c>
      <c r="J640" s="29">
        <f>CHOOSE(Inputs!$B$37,E640,H640,I640)</f>
        <v/>
      </c>
      <c r="K640" s="29">
        <f>K639+J640-D640</f>
        <v/>
      </c>
      <c r="L640" s="29">
        <f>L639+E640-D640</f>
        <v/>
      </c>
      <c r="M640" s="29">
        <f>M639+H640-D640</f>
        <v/>
      </c>
      <c r="N640" s="29">
        <f>N639+I640-D640</f>
        <v/>
      </c>
      <c r="O640" s="29">
        <f>IF(MONTH(A640)&lt;&gt;MONTH(A639),K640,MIN(O639,K640))</f>
        <v/>
      </c>
      <c r="P640" s="29">
        <f>IF(MONTH(A640)&lt;&gt;MONTH(A639),L640,MIN(P639,L640))</f>
        <v/>
      </c>
      <c r="Q640" s="29">
        <f>IF(MONTH(A640)&lt;&gt;MONTH(A639),M640,MIN(Q639,M640))</f>
        <v/>
      </c>
      <c r="R640" s="29">
        <f>IF(MONTH(A640)&lt;&gt;MONTH(A639),N640,MIN(R639,N640))</f>
        <v/>
      </c>
    </row>
    <row r="641">
      <c r="A641" s="27">
        <f>A640+1</f>
        <v/>
      </c>
      <c r="B641" s="28">
        <f>Inputs!$B$9*(IF(AND((A641-Inputs!$B$8)&gt;=0,(A641-Inputs!$B$8)&lt;=13),Inputs!$B$16/14,0)+IF(AND((A641-Inputs!$B$8)&gt;=14,(A641-Inputs!$B$8)&lt;=Inputs!$B$35-15),Inputs!$B$18/MAX(1,Inputs!$B$35-28),0)+IF(AND((A641-Inputs!$B$8)&gt;=Inputs!$B$35-14,(A641-Inputs!$B$8)&lt;=Inputs!$B$35-1,(A641-Inputs!$B$8)&gt;=14),Inputs!$B$17/14,0))</f>
        <v/>
      </c>
      <c r="C641" s="29">
        <f>B641*Inputs!$B$10</f>
        <v/>
      </c>
      <c r="D641" s="29">
        <f>SUMIFS(Outflows!$C$5:$C$64,Outflows!$A$5:$A$64,A641)</f>
        <v/>
      </c>
      <c r="E641" s="29">
        <f>IF(ROW()-4-Inputs!$B$24&gt;=1,INDEX($C$5:$C$764,ROW()-4-Inputs!$B$24),0)</f>
        <v/>
      </c>
      <c r="F641" s="29">
        <f>F640+C641</f>
        <v/>
      </c>
      <c r="G641" s="29">
        <f>IF(A641&gt;=Inputs!$B$32,$F$764,MIN(IF(Inputs!$B$28="",1E+15,Inputs!$B$28),(1-Inputs!$B$26)*IF(ROW()-4-Inputs!$B$27&gt;=1,INDEX($F$5:$F$764,ROW()-4-Inputs!$B$27),0)))</f>
        <v/>
      </c>
      <c r="H641" s="29">
        <f>G641-G640</f>
        <v/>
      </c>
      <c r="I641" s="29">
        <f>IF(A641=Inputs!$B$32,$F$764,0)</f>
        <v/>
      </c>
      <c r="J641" s="29">
        <f>CHOOSE(Inputs!$B$37,E641,H641,I641)</f>
        <v/>
      </c>
      <c r="K641" s="29">
        <f>K640+J641-D641</f>
        <v/>
      </c>
      <c r="L641" s="29">
        <f>L640+E641-D641</f>
        <v/>
      </c>
      <c r="M641" s="29">
        <f>M640+H641-D641</f>
        <v/>
      </c>
      <c r="N641" s="29">
        <f>N640+I641-D641</f>
        <v/>
      </c>
      <c r="O641" s="29">
        <f>IF(MONTH(A641)&lt;&gt;MONTH(A640),K641,MIN(O640,K641))</f>
        <v/>
      </c>
      <c r="P641" s="29">
        <f>IF(MONTH(A641)&lt;&gt;MONTH(A640),L641,MIN(P640,L641))</f>
        <v/>
      </c>
      <c r="Q641" s="29">
        <f>IF(MONTH(A641)&lt;&gt;MONTH(A640),M641,MIN(Q640,M641))</f>
        <v/>
      </c>
      <c r="R641" s="29">
        <f>IF(MONTH(A641)&lt;&gt;MONTH(A640),N641,MIN(R640,N641))</f>
        <v/>
      </c>
    </row>
    <row r="642">
      <c r="A642" s="27">
        <f>A641+1</f>
        <v/>
      </c>
      <c r="B642" s="28">
        <f>Inputs!$B$9*(IF(AND((A642-Inputs!$B$8)&gt;=0,(A642-Inputs!$B$8)&lt;=13),Inputs!$B$16/14,0)+IF(AND((A642-Inputs!$B$8)&gt;=14,(A642-Inputs!$B$8)&lt;=Inputs!$B$35-15),Inputs!$B$18/MAX(1,Inputs!$B$35-28),0)+IF(AND((A642-Inputs!$B$8)&gt;=Inputs!$B$35-14,(A642-Inputs!$B$8)&lt;=Inputs!$B$35-1,(A642-Inputs!$B$8)&gt;=14),Inputs!$B$17/14,0))</f>
        <v/>
      </c>
      <c r="C642" s="29">
        <f>B642*Inputs!$B$10</f>
        <v/>
      </c>
      <c r="D642" s="29">
        <f>SUMIFS(Outflows!$C$5:$C$64,Outflows!$A$5:$A$64,A642)</f>
        <v/>
      </c>
      <c r="E642" s="29">
        <f>IF(ROW()-4-Inputs!$B$24&gt;=1,INDEX($C$5:$C$764,ROW()-4-Inputs!$B$24),0)</f>
        <v/>
      </c>
      <c r="F642" s="29">
        <f>F641+C642</f>
        <v/>
      </c>
      <c r="G642" s="29">
        <f>IF(A642&gt;=Inputs!$B$32,$F$764,MIN(IF(Inputs!$B$28="",1E+15,Inputs!$B$28),(1-Inputs!$B$26)*IF(ROW()-4-Inputs!$B$27&gt;=1,INDEX($F$5:$F$764,ROW()-4-Inputs!$B$27),0)))</f>
        <v/>
      </c>
      <c r="H642" s="29">
        <f>G642-G641</f>
        <v/>
      </c>
      <c r="I642" s="29">
        <f>IF(A642=Inputs!$B$32,$F$764,0)</f>
        <v/>
      </c>
      <c r="J642" s="29">
        <f>CHOOSE(Inputs!$B$37,E642,H642,I642)</f>
        <v/>
      </c>
      <c r="K642" s="29">
        <f>K641+J642-D642</f>
        <v/>
      </c>
      <c r="L642" s="29">
        <f>L641+E642-D642</f>
        <v/>
      </c>
      <c r="M642" s="29">
        <f>M641+H642-D642</f>
        <v/>
      </c>
      <c r="N642" s="29">
        <f>N641+I642-D642</f>
        <v/>
      </c>
      <c r="O642" s="29">
        <f>IF(MONTH(A642)&lt;&gt;MONTH(A641),K642,MIN(O641,K642))</f>
        <v/>
      </c>
      <c r="P642" s="29">
        <f>IF(MONTH(A642)&lt;&gt;MONTH(A641),L642,MIN(P641,L642))</f>
        <v/>
      </c>
      <c r="Q642" s="29">
        <f>IF(MONTH(A642)&lt;&gt;MONTH(A641),M642,MIN(Q641,M642))</f>
        <v/>
      </c>
      <c r="R642" s="29">
        <f>IF(MONTH(A642)&lt;&gt;MONTH(A641),N642,MIN(R641,N642))</f>
        <v/>
      </c>
    </row>
    <row r="643">
      <c r="A643" s="27">
        <f>A642+1</f>
        <v/>
      </c>
      <c r="B643" s="28">
        <f>Inputs!$B$9*(IF(AND((A643-Inputs!$B$8)&gt;=0,(A643-Inputs!$B$8)&lt;=13),Inputs!$B$16/14,0)+IF(AND((A643-Inputs!$B$8)&gt;=14,(A643-Inputs!$B$8)&lt;=Inputs!$B$35-15),Inputs!$B$18/MAX(1,Inputs!$B$35-28),0)+IF(AND((A643-Inputs!$B$8)&gt;=Inputs!$B$35-14,(A643-Inputs!$B$8)&lt;=Inputs!$B$35-1,(A643-Inputs!$B$8)&gt;=14),Inputs!$B$17/14,0))</f>
        <v/>
      </c>
      <c r="C643" s="29">
        <f>B643*Inputs!$B$10</f>
        <v/>
      </c>
      <c r="D643" s="29">
        <f>SUMIFS(Outflows!$C$5:$C$64,Outflows!$A$5:$A$64,A643)</f>
        <v/>
      </c>
      <c r="E643" s="29">
        <f>IF(ROW()-4-Inputs!$B$24&gt;=1,INDEX($C$5:$C$764,ROW()-4-Inputs!$B$24),0)</f>
        <v/>
      </c>
      <c r="F643" s="29">
        <f>F642+C643</f>
        <v/>
      </c>
      <c r="G643" s="29">
        <f>IF(A643&gt;=Inputs!$B$32,$F$764,MIN(IF(Inputs!$B$28="",1E+15,Inputs!$B$28),(1-Inputs!$B$26)*IF(ROW()-4-Inputs!$B$27&gt;=1,INDEX($F$5:$F$764,ROW()-4-Inputs!$B$27),0)))</f>
        <v/>
      </c>
      <c r="H643" s="29">
        <f>G643-G642</f>
        <v/>
      </c>
      <c r="I643" s="29">
        <f>IF(A643=Inputs!$B$32,$F$764,0)</f>
        <v/>
      </c>
      <c r="J643" s="29">
        <f>CHOOSE(Inputs!$B$37,E643,H643,I643)</f>
        <v/>
      </c>
      <c r="K643" s="29">
        <f>K642+J643-D643</f>
        <v/>
      </c>
      <c r="L643" s="29">
        <f>L642+E643-D643</f>
        <v/>
      </c>
      <c r="M643" s="29">
        <f>M642+H643-D643</f>
        <v/>
      </c>
      <c r="N643" s="29">
        <f>N642+I643-D643</f>
        <v/>
      </c>
      <c r="O643" s="29">
        <f>IF(MONTH(A643)&lt;&gt;MONTH(A642),K643,MIN(O642,K643))</f>
        <v/>
      </c>
      <c r="P643" s="29">
        <f>IF(MONTH(A643)&lt;&gt;MONTH(A642),L643,MIN(P642,L643))</f>
        <v/>
      </c>
      <c r="Q643" s="29">
        <f>IF(MONTH(A643)&lt;&gt;MONTH(A642),M643,MIN(Q642,M643))</f>
        <v/>
      </c>
      <c r="R643" s="29">
        <f>IF(MONTH(A643)&lt;&gt;MONTH(A642),N643,MIN(R642,N643))</f>
        <v/>
      </c>
    </row>
    <row r="644">
      <c r="A644" s="27">
        <f>A643+1</f>
        <v/>
      </c>
      <c r="B644" s="28">
        <f>Inputs!$B$9*(IF(AND((A644-Inputs!$B$8)&gt;=0,(A644-Inputs!$B$8)&lt;=13),Inputs!$B$16/14,0)+IF(AND((A644-Inputs!$B$8)&gt;=14,(A644-Inputs!$B$8)&lt;=Inputs!$B$35-15),Inputs!$B$18/MAX(1,Inputs!$B$35-28),0)+IF(AND((A644-Inputs!$B$8)&gt;=Inputs!$B$35-14,(A644-Inputs!$B$8)&lt;=Inputs!$B$35-1,(A644-Inputs!$B$8)&gt;=14),Inputs!$B$17/14,0))</f>
        <v/>
      </c>
      <c r="C644" s="29">
        <f>B644*Inputs!$B$10</f>
        <v/>
      </c>
      <c r="D644" s="29">
        <f>SUMIFS(Outflows!$C$5:$C$64,Outflows!$A$5:$A$64,A644)</f>
        <v/>
      </c>
      <c r="E644" s="29">
        <f>IF(ROW()-4-Inputs!$B$24&gt;=1,INDEX($C$5:$C$764,ROW()-4-Inputs!$B$24),0)</f>
        <v/>
      </c>
      <c r="F644" s="29">
        <f>F643+C644</f>
        <v/>
      </c>
      <c r="G644" s="29">
        <f>IF(A644&gt;=Inputs!$B$32,$F$764,MIN(IF(Inputs!$B$28="",1E+15,Inputs!$B$28),(1-Inputs!$B$26)*IF(ROW()-4-Inputs!$B$27&gt;=1,INDEX($F$5:$F$764,ROW()-4-Inputs!$B$27),0)))</f>
        <v/>
      </c>
      <c r="H644" s="29">
        <f>G644-G643</f>
        <v/>
      </c>
      <c r="I644" s="29">
        <f>IF(A644=Inputs!$B$32,$F$764,0)</f>
        <v/>
      </c>
      <c r="J644" s="29">
        <f>CHOOSE(Inputs!$B$37,E644,H644,I644)</f>
        <v/>
      </c>
      <c r="K644" s="29">
        <f>K643+J644-D644</f>
        <v/>
      </c>
      <c r="L644" s="29">
        <f>L643+E644-D644</f>
        <v/>
      </c>
      <c r="M644" s="29">
        <f>M643+H644-D644</f>
        <v/>
      </c>
      <c r="N644" s="29">
        <f>N643+I644-D644</f>
        <v/>
      </c>
      <c r="O644" s="29">
        <f>IF(MONTH(A644)&lt;&gt;MONTH(A643),K644,MIN(O643,K644))</f>
        <v/>
      </c>
      <c r="P644" s="29">
        <f>IF(MONTH(A644)&lt;&gt;MONTH(A643),L644,MIN(P643,L644))</f>
        <v/>
      </c>
      <c r="Q644" s="29">
        <f>IF(MONTH(A644)&lt;&gt;MONTH(A643),M644,MIN(Q643,M644))</f>
        <v/>
      </c>
      <c r="R644" s="29">
        <f>IF(MONTH(A644)&lt;&gt;MONTH(A643),N644,MIN(R643,N644))</f>
        <v/>
      </c>
    </row>
    <row r="645">
      <c r="A645" s="27">
        <f>A644+1</f>
        <v/>
      </c>
      <c r="B645" s="28">
        <f>Inputs!$B$9*(IF(AND((A645-Inputs!$B$8)&gt;=0,(A645-Inputs!$B$8)&lt;=13),Inputs!$B$16/14,0)+IF(AND((A645-Inputs!$B$8)&gt;=14,(A645-Inputs!$B$8)&lt;=Inputs!$B$35-15),Inputs!$B$18/MAX(1,Inputs!$B$35-28),0)+IF(AND((A645-Inputs!$B$8)&gt;=Inputs!$B$35-14,(A645-Inputs!$B$8)&lt;=Inputs!$B$35-1,(A645-Inputs!$B$8)&gt;=14),Inputs!$B$17/14,0))</f>
        <v/>
      </c>
      <c r="C645" s="29">
        <f>B645*Inputs!$B$10</f>
        <v/>
      </c>
      <c r="D645" s="29">
        <f>SUMIFS(Outflows!$C$5:$C$64,Outflows!$A$5:$A$64,A645)</f>
        <v/>
      </c>
      <c r="E645" s="29">
        <f>IF(ROW()-4-Inputs!$B$24&gt;=1,INDEX($C$5:$C$764,ROW()-4-Inputs!$B$24),0)</f>
        <v/>
      </c>
      <c r="F645" s="29">
        <f>F644+C645</f>
        <v/>
      </c>
      <c r="G645" s="29">
        <f>IF(A645&gt;=Inputs!$B$32,$F$764,MIN(IF(Inputs!$B$28="",1E+15,Inputs!$B$28),(1-Inputs!$B$26)*IF(ROW()-4-Inputs!$B$27&gt;=1,INDEX($F$5:$F$764,ROW()-4-Inputs!$B$27),0)))</f>
        <v/>
      </c>
      <c r="H645" s="29">
        <f>G645-G644</f>
        <v/>
      </c>
      <c r="I645" s="29">
        <f>IF(A645=Inputs!$B$32,$F$764,0)</f>
        <v/>
      </c>
      <c r="J645" s="29">
        <f>CHOOSE(Inputs!$B$37,E645,H645,I645)</f>
        <v/>
      </c>
      <c r="K645" s="29">
        <f>K644+J645-D645</f>
        <v/>
      </c>
      <c r="L645" s="29">
        <f>L644+E645-D645</f>
        <v/>
      </c>
      <c r="M645" s="29">
        <f>M644+H645-D645</f>
        <v/>
      </c>
      <c r="N645" s="29">
        <f>N644+I645-D645</f>
        <v/>
      </c>
      <c r="O645" s="29">
        <f>IF(MONTH(A645)&lt;&gt;MONTH(A644),K645,MIN(O644,K645))</f>
        <v/>
      </c>
      <c r="P645" s="29">
        <f>IF(MONTH(A645)&lt;&gt;MONTH(A644),L645,MIN(P644,L645))</f>
        <v/>
      </c>
      <c r="Q645" s="29">
        <f>IF(MONTH(A645)&lt;&gt;MONTH(A644),M645,MIN(Q644,M645))</f>
        <v/>
      </c>
      <c r="R645" s="29">
        <f>IF(MONTH(A645)&lt;&gt;MONTH(A644),N645,MIN(R644,N645))</f>
        <v/>
      </c>
    </row>
    <row r="646">
      <c r="A646" s="27">
        <f>A645+1</f>
        <v/>
      </c>
      <c r="B646" s="28">
        <f>Inputs!$B$9*(IF(AND((A646-Inputs!$B$8)&gt;=0,(A646-Inputs!$B$8)&lt;=13),Inputs!$B$16/14,0)+IF(AND((A646-Inputs!$B$8)&gt;=14,(A646-Inputs!$B$8)&lt;=Inputs!$B$35-15),Inputs!$B$18/MAX(1,Inputs!$B$35-28),0)+IF(AND((A646-Inputs!$B$8)&gt;=Inputs!$B$35-14,(A646-Inputs!$B$8)&lt;=Inputs!$B$35-1,(A646-Inputs!$B$8)&gt;=14),Inputs!$B$17/14,0))</f>
        <v/>
      </c>
      <c r="C646" s="29">
        <f>B646*Inputs!$B$10</f>
        <v/>
      </c>
      <c r="D646" s="29">
        <f>SUMIFS(Outflows!$C$5:$C$64,Outflows!$A$5:$A$64,A646)</f>
        <v/>
      </c>
      <c r="E646" s="29">
        <f>IF(ROW()-4-Inputs!$B$24&gt;=1,INDEX($C$5:$C$764,ROW()-4-Inputs!$B$24),0)</f>
        <v/>
      </c>
      <c r="F646" s="29">
        <f>F645+C646</f>
        <v/>
      </c>
      <c r="G646" s="29">
        <f>IF(A646&gt;=Inputs!$B$32,$F$764,MIN(IF(Inputs!$B$28="",1E+15,Inputs!$B$28),(1-Inputs!$B$26)*IF(ROW()-4-Inputs!$B$27&gt;=1,INDEX($F$5:$F$764,ROW()-4-Inputs!$B$27),0)))</f>
        <v/>
      </c>
      <c r="H646" s="29">
        <f>G646-G645</f>
        <v/>
      </c>
      <c r="I646" s="29">
        <f>IF(A646=Inputs!$B$32,$F$764,0)</f>
        <v/>
      </c>
      <c r="J646" s="29">
        <f>CHOOSE(Inputs!$B$37,E646,H646,I646)</f>
        <v/>
      </c>
      <c r="K646" s="29">
        <f>K645+J646-D646</f>
        <v/>
      </c>
      <c r="L646" s="29">
        <f>L645+E646-D646</f>
        <v/>
      </c>
      <c r="M646" s="29">
        <f>M645+H646-D646</f>
        <v/>
      </c>
      <c r="N646" s="29">
        <f>N645+I646-D646</f>
        <v/>
      </c>
      <c r="O646" s="29">
        <f>IF(MONTH(A646)&lt;&gt;MONTH(A645),K646,MIN(O645,K646))</f>
        <v/>
      </c>
      <c r="P646" s="29">
        <f>IF(MONTH(A646)&lt;&gt;MONTH(A645),L646,MIN(P645,L646))</f>
        <v/>
      </c>
      <c r="Q646" s="29">
        <f>IF(MONTH(A646)&lt;&gt;MONTH(A645),M646,MIN(Q645,M646))</f>
        <v/>
      </c>
      <c r="R646" s="29">
        <f>IF(MONTH(A646)&lt;&gt;MONTH(A645),N646,MIN(R645,N646))</f>
        <v/>
      </c>
    </row>
    <row r="647">
      <c r="A647" s="27">
        <f>A646+1</f>
        <v/>
      </c>
      <c r="B647" s="28">
        <f>Inputs!$B$9*(IF(AND((A647-Inputs!$B$8)&gt;=0,(A647-Inputs!$B$8)&lt;=13),Inputs!$B$16/14,0)+IF(AND((A647-Inputs!$B$8)&gt;=14,(A647-Inputs!$B$8)&lt;=Inputs!$B$35-15),Inputs!$B$18/MAX(1,Inputs!$B$35-28),0)+IF(AND((A647-Inputs!$B$8)&gt;=Inputs!$B$35-14,(A647-Inputs!$B$8)&lt;=Inputs!$B$35-1,(A647-Inputs!$B$8)&gt;=14),Inputs!$B$17/14,0))</f>
        <v/>
      </c>
      <c r="C647" s="29">
        <f>B647*Inputs!$B$10</f>
        <v/>
      </c>
      <c r="D647" s="29">
        <f>SUMIFS(Outflows!$C$5:$C$64,Outflows!$A$5:$A$64,A647)</f>
        <v/>
      </c>
      <c r="E647" s="29">
        <f>IF(ROW()-4-Inputs!$B$24&gt;=1,INDEX($C$5:$C$764,ROW()-4-Inputs!$B$24),0)</f>
        <v/>
      </c>
      <c r="F647" s="29">
        <f>F646+C647</f>
        <v/>
      </c>
      <c r="G647" s="29">
        <f>IF(A647&gt;=Inputs!$B$32,$F$764,MIN(IF(Inputs!$B$28="",1E+15,Inputs!$B$28),(1-Inputs!$B$26)*IF(ROW()-4-Inputs!$B$27&gt;=1,INDEX($F$5:$F$764,ROW()-4-Inputs!$B$27),0)))</f>
        <v/>
      </c>
      <c r="H647" s="29">
        <f>G647-G646</f>
        <v/>
      </c>
      <c r="I647" s="29">
        <f>IF(A647=Inputs!$B$32,$F$764,0)</f>
        <v/>
      </c>
      <c r="J647" s="29">
        <f>CHOOSE(Inputs!$B$37,E647,H647,I647)</f>
        <v/>
      </c>
      <c r="K647" s="29">
        <f>K646+J647-D647</f>
        <v/>
      </c>
      <c r="L647" s="29">
        <f>L646+E647-D647</f>
        <v/>
      </c>
      <c r="M647" s="29">
        <f>M646+H647-D647</f>
        <v/>
      </c>
      <c r="N647" s="29">
        <f>N646+I647-D647</f>
        <v/>
      </c>
      <c r="O647" s="29">
        <f>IF(MONTH(A647)&lt;&gt;MONTH(A646),K647,MIN(O646,K647))</f>
        <v/>
      </c>
      <c r="P647" s="29">
        <f>IF(MONTH(A647)&lt;&gt;MONTH(A646),L647,MIN(P646,L647))</f>
        <v/>
      </c>
      <c r="Q647" s="29">
        <f>IF(MONTH(A647)&lt;&gt;MONTH(A646),M647,MIN(Q646,M647))</f>
        <v/>
      </c>
      <c r="R647" s="29">
        <f>IF(MONTH(A647)&lt;&gt;MONTH(A646),N647,MIN(R646,N647))</f>
        <v/>
      </c>
    </row>
    <row r="648">
      <c r="A648" s="27">
        <f>A647+1</f>
        <v/>
      </c>
      <c r="B648" s="28">
        <f>Inputs!$B$9*(IF(AND((A648-Inputs!$B$8)&gt;=0,(A648-Inputs!$B$8)&lt;=13),Inputs!$B$16/14,0)+IF(AND((A648-Inputs!$B$8)&gt;=14,(A648-Inputs!$B$8)&lt;=Inputs!$B$35-15),Inputs!$B$18/MAX(1,Inputs!$B$35-28),0)+IF(AND((A648-Inputs!$B$8)&gt;=Inputs!$B$35-14,(A648-Inputs!$B$8)&lt;=Inputs!$B$35-1,(A648-Inputs!$B$8)&gt;=14),Inputs!$B$17/14,0))</f>
        <v/>
      </c>
      <c r="C648" s="29">
        <f>B648*Inputs!$B$10</f>
        <v/>
      </c>
      <c r="D648" s="29">
        <f>SUMIFS(Outflows!$C$5:$C$64,Outflows!$A$5:$A$64,A648)</f>
        <v/>
      </c>
      <c r="E648" s="29">
        <f>IF(ROW()-4-Inputs!$B$24&gt;=1,INDEX($C$5:$C$764,ROW()-4-Inputs!$B$24),0)</f>
        <v/>
      </c>
      <c r="F648" s="29">
        <f>F647+C648</f>
        <v/>
      </c>
      <c r="G648" s="29">
        <f>IF(A648&gt;=Inputs!$B$32,$F$764,MIN(IF(Inputs!$B$28="",1E+15,Inputs!$B$28),(1-Inputs!$B$26)*IF(ROW()-4-Inputs!$B$27&gt;=1,INDEX($F$5:$F$764,ROW()-4-Inputs!$B$27),0)))</f>
        <v/>
      </c>
      <c r="H648" s="29">
        <f>G648-G647</f>
        <v/>
      </c>
      <c r="I648" s="29">
        <f>IF(A648=Inputs!$B$32,$F$764,0)</f>
        <v/>
      </c>
      <c r="J648" s="29">
        <f>CHOOSE(Inputs!$B$37,E648,H648,I648)</f>
        <v/>
      </c>
      <c r="K648" s="29">
        <f>K647+J648-D648</f>
        <v/>
      </c>
      <c r="L648" s="29">
        <f>L647+E648-D648</f>
        <v/>
      </c>
      <c r="M648" s="29">
        <f>M647+H648-D648</f>
        <v/>
      </c>
      <c r="N648" s="29">
        <f>N647+I648-D648</f>
        <v/>
      </c>
      <c r="O648" s="29">
        <f>IF(MONTH(A648)&lt;&gt;MONTH(A647),K648,MIN(O647,K648))</f>
        <v/>
      </c>
      <c r="P648" s="29">
        <f>IF(MONTH(A648)&lt;&gt;MONTH(A647),L648,MIN(P647,L648))</f>
        <v/>
      </c>
      <c r="Q648" s="29">
        <f>IF(MONTH(A648)&lt;&gt;MONTH(A647),M648,MIN(Q647,M648))</f>
        <v/>
      </c>
      <c r="R648" s="29">
        <f>IF(MONTH(A648)&lt;&gt;MONTH(A647),N648,MIN(R647,N648))</f>
        <v/>
      </c>
    </row>
    <row r="649">
      <c r="A649" s="27">
        <f>A648+1</f>
        <v/>
      </c>
      <c r="B649" s="28">
        <f>Inputs!$B$9*(IF(AND((A649-Inputs!$B$8)&gt;=0,(A649-Inputs!$B$8)&lt;=13),Inputs!$B$16/14,0)+IF(AND((A649-Inputs!$B$8)&gt;=14,(A649-Inputs!$B$8)&lt;=Inputs!$B$35-15),Inputs!$B$18/MAX(1,Inputs!$B$35-28),0)+IF(AND((A649-Inputs!$B$8)&gt;=Inputs!$B$35-14,(A649-Inputs!$B$8)&lt;=Inputs!$B$35-1,(A649-Inputs!$B$8)&gt;=14),Inputs!$B$17/14,0))</f>
        <v/>
      </c>
      <c r="C649" s="29">
        <f>B649*Inputs!$B$10</f>
        <v/>
      </c>
      <c r="D649" s="29">
        <f>SUMIFS(Outflows!$C$5:$C$64,Outflows!$A$5:$A$64,A649)</f>
        <v/>
      </c>
      <c r="E649" s="29">
        <f>IF(ROW()-4-Inputs!$B$24&gt;=1,INDEX($C$5:$C$764,ROW()-4-Inputs!$B$24),0)</f>
        <v/>
      </c>
      <c r="F649" s="29">
        <f>F648+C649</f>
        <v/>
      </c>
      <c r="G649" s="29">
        <f>IF(A649&gt;=Inputs!$B$32,$F$764,MIN(IF(Inputs!$B$28="",1E+15,Inputs!$B$28),(1-Inputs!$B$26)*IF(ROW()-4-Inputs!$B$27&gt;=1,INDEX($F$5:$F$764,ROW()-4-Inputs!$B$27),0)))</f>
        <v/>
      </c>
      <c r="H649" s="29">
        <f>G649-G648</f>
        <v/>
      </c>
      <c r="I649" s="29">
        <f>IF(A649=Inputs!$B$32,$F$764,0)</f>
        <v/>
      </c>
      <c r="J649" s="29">
        <f>CHOOSE(Inputs!$B$37,E649,H649,I649)</f>
        <v/>
      </c>
      <c r="K649" s="29">
        <f>K648+J649-D649</f>
        <v/>
      </c>
      <c r="L649" s="29">
        <f>L648+E649-D649</f>
        <v/>
      </c>
      <c r="M649" s="29">
        <f>M648+H649-D649</f>
        <v/>
      </c>
      <c r="N649" s="29">
        <f>N648+I649-D649</f>
        <v/>
      </c>
      <c r="O649" s="29">
        <f>IF(MONTH(A649)&lt;&gt;MONTH(A648),K649,MIN(O648,K649))</f>
        <v/>
      </c>
      <c r="P649" s="29">
        <f>IF(MONTH(A649)&lt;&gt;MONTH(A648),L649,MIN(P648,L649))</f>
        <v/>
      </c>
      <c r="Q649" s="29">
        <f>IF(MONTH(A649)&lt;&gt;MONTH(A648),M649,MIN(Q648,M649))</f>
        <v/>
      </c>
      <c r="R649" s="29">
        <f>IF(MONTH(A649)&lt;&gt;MONTH(A648),N649,MIN(R648,N649))</f>
        <v/>
      </c>
    </row>
    <row r="650">
      <c r="A650" s="27">
        <f>A649+1</f>
        <v/>
      </c>
      <c r="B650" s="28">
        <f>Inputs!$B$9*(IF(AND((A650-Inputs!$B$8)&gt;=0,(A650-Inputs!$B$8)&lt;=13),Inputs!$B$16/14,0)+IF(AND((A650-Inputs!$B$8)&gt;=14,(A650-Inputs!$B$8)&lt;=Inputs!$B$35-15),Inputs!$B$18/MAX(1,Inputs!$B$35-28),0)+IF(AND((A650-Inputs!$B$8)&gt;=Inputs!$B$35-14,(A650-Inputs!$B$8)&lt;=Inputs!$B$35-1,(A650-Inputs!$B$8)&gt;=14),Inputs!$B$17/14,0))</f>
        <v/>
      </c>
      <c r="C650" s="29">
        <f>B650*Inputs!$B$10</f>
        <v/>
      </c>
      <c r="D650" s="29">
        <f>SUMIFS(Outflows!$C$5:$C$64,Outflows!$A$5:$A$64,A650)</f>
        <v/>
      </c>
      <c r="E650" s="29">
        <f>IF(ROW()-4-Inputs!$B$24&gt;=1,INDEX($C$5:$C$764,ROW()-4-Inputs!$B$24),0)</f>
        <v/>
      </c>
      <c r="F650" s="29">
        <f>F649+C650</f>
        <v/>
      </c>
      <c r="G650" s="29">
        <f>IF(A650&gt;=Inputs!$B$32,$F$764,MIN(IF(Inputs!$B$28="",1E+15,Inputs!$B$28),(1-Inputs!$B$26)*IF(ROW()-4-Inputs!$B$27&gt;=1,INDEX($F$5:$F$764,ROW()-4-Inputs!$B$27),0)))</f>
        <v/>
      </c>
      <c r="H650" s="29">
        <f>G650-G649</f>
        <v/>
      </c>
      <c r="I650" s="29">
        <f>IF(A650=Inputs!$B$32,$F$764,0)</f>
        <v/>
      </c>
      <c r="J650" s="29">
        <f>CHOOSE(Inputs!$B$37,E650,H650,I650)</f>
        <v/>
      </c>
      <c r="K650" s="29">
        <f>K649+J650-D650</f>
        <v/>
      </c>
      <c r="L650" s="29">
        <f>L649+E650-D650</f>
        <v/>
      </c>
      <c r="M650" s="29">
        <f>M649+H650-D650</f>
        <v/>
      </c>
      <c r="N650" s="29">
        <f>N649+I650-D650</f>
        <v/>
      </c>
      <c r="O650" s="29">
        <f>IF(MONTH(A650)&lt;&gt;MONTH(A649),K650,MIN(O649,K650))</f>
        <v/>
      </c>
      <c r="P650" s="29">
        <f>IF(MONTH(A650)&lt;&gt;MONTH(A649),L650,MIN(P649,L650))</f>
        <v/>
      </c>
      <c r="Q650" s="29">
        <f>IF(MONTH(A650)&lt;&gt;MONTH(A649),M650,MIN(Q649,M650))</f>
        <v/>
      </c>
      <c r="R650" s="29">
        <f>IF(MONTH(A650)&lt;&gt;MONTH(A649),N650,MIN(R649,N650))</f>
        <v/>
      </c>
    </row>
    <row r="651">
      <c r="A651" s="27">
        <f>A650+1</f>
        <v/>
      </c>
      <c r="B651" s="28">
        <f>Inputs!$B$9*(IF(AND((A651-Inputs!$B$8)&gt;=0,(A651-Inputs!$B$8)&lt;=13),Inputs!$B$16/14,0)+IF(AND((A651-Inputs!$B$8)&gt;=14,(A651-Inputs!$B$8)&lt;=Inputs!$B$35-15),Inputs!$B$18/MAX(1,Inputs!$B$35-28),0)+IF(AND((A651-Inputs!$B$8)&gt;=Inputs!$B$35-14,(A651-Inputs!$B$8)&lt;=Inputs!$B$35-1,(A651-Inputs!$B$8)&gt;=14),Inputs!$B$17/14,0))</f>
        <v/>
      </c>
      <c r="C651" s="29">
        <f>B651*Inputs!$B$10</f>
        <v/>
      </c>
      <c r="D651" s="29">
        <f>SUMIFS(Outflows!$C$5:$C$64,Outflows!$A$5:$A$64,A651)</f>
        <v/>
      </c>
      <c r="E651" s="29">
        <f>IF(ROW()-4-Inputs!$B$24&gt;=1,INDEX($C$5:$C$764,ROW()-4-Inputs!$B$24),0)</f>
        <v/>
      </c>
      <c r="F651" s="29">
        <f>F650+C651</f>
        <v/>
      </c>
      <c r="G651" s="29">
        <f>IF(A651&gt;=Inputs!$B$32,$F$764,MIN(IF(Inputs!$B$28="",1E+15,Inputs!$B$28),(1-Inputs!$B$26)*IF(ROW()-4-Inputs!$B$27&gt;=1,INDEX($F$5:$F$764,ROW()-4-Inputs!$B$27),0)))</f>
        <v/>
      </c>
      <c r="H651" s="29">
        <f>G651-G650</f>
        <v/>
      </c>
      <c r="I651" s="29">
        <f>IF(A651=Inputs!$B$32,$F$764,0)</f>
        <v/>
      </c>
      <c r="J651" s="29">
        <f>CHOOSE(Inputs!$B$37,E651,H651,I651)</f>
        <v/>
      </c>
      <c r="K651" s="29">
        <f>K650+J651-D651</f>
        <v/>
      </c>
      <c r="L651" s="29">
        <f>L650+E651-D651</f>
        <v/>
      </c>
      <c r="M651" s="29">
        <f>M650+H651-D651</f>
        <v/>
      </c>
      <c r="N651" s="29">
        <f>N650+I651-D651</f>
        <v/>
      </c>
      <c r="O651" s="29">
        <f>IF(MONTH(A651)&lt;&gt;MONTH(A650),K651,MIN(O650,K651))</f>
        <v/>
      </c>
      <c r="P651" s="29">
        <f>IF(MONTH(A651)&lt;&gt;MONTH(A650),L651,MIN(P650,L651))</f>
        <v/>
      </c>
      <c r="Q651" s="29">
        <f>IF(MONTH(A651)&lt;&gt;MONTH(A650),M651,MIN(Q650,M651))</f>
        <v/>
      </c>
      <c r="R651" s="29">
        <f>IF(MONTH(A651)&lt;&gt;MONTH(A650),N651,MIN(R650,N651))</f>
        <v/>
      </c>
    </row>
    <row r="652">
      <c r="A652" s="27">
        <f>A651+1</f>
        <v/>
      </c>
      <c r="B652" s="28">
        <f>Inputs!$B$9*(IF(AND((A652-Inputs!$B$8)&gt;=0,(A652-Inputs!$B$8)&lt;=13),Inputs!$B$16/14,0)+IF(AND((A652-Inputs!$B$8)&gt;=14,(A652-Inputs!$B$8)&lt;=Inputs!$B$35-15),Inputs!$B$18/MAX(1,Inputs!$B$35-28),0)+IF(AND((A652-Inputs!$B$8)&gt;=Inputs!$B$35-14,(A652-Inputs!$B$8)&lt;=Inputs!$B$35-1,(A652-Inputs!$B$8)&gt;=14),Inputs!$B$17/14,0))</f>
        <v/>
      </c>
      <c r="C652" s="29">
        <f>B652*Inputs!$B$10</f>
        <v/>
      </c>
      <c r="D652" s="29">
        <f>SUMIFS(Outflows!$C$5:$C$64,Outflows!$A$5:$A$64,A652)</f>
        <v/>
      </c>
      <c r="E652" s="29">
        <f>IF(ROW()-4-Inputs!$B$24&gt;=1,INDEX($C$5:$C$764,ROW()-4-Inputs!$B$24),0)</f>
        <v/>
      </c>
      <c r="F652" s="29">
        <f>F651+C652</f>
        <v/>
      </c>
      <c r="G652" s="29">
        <f>IF(A652&gt;=Inputs!$B$32,$F$764,MIN(IF(Inputs!$B$28="",1E+15,Inputs!$B$28),(1-Inputs!$B$26)*IF(ROW()-4-Inputs!$B$27&gt;=1,INDEX($F$5:$F$764,ROW()-4-Inputs!$B$27),0)))</f>
        <v/>
      </c>
      <c r="H652" s="29">
        <f>G652-G651</f>
        <v/>
      </c>
      <c r="I652" s="29">
        <f>IF(A652=Inputs!$B$32,$F$764,0)</f>
        <v/>
      </c>
      <c r="J652" s="29">
        <f>CHOOSE(Inputs!$B$37,E652,H652,I652)</f>
        <v/>
      </c>
      <c r="K652" s="29">
        <f>K651+J652-D652</f>
        <v/>
      </c>
      <c r="L652" s="29">
        <f>L651+E652-D652</f>
        <v/>
      </c>
      <c r="M652" s="29">
        <f>M651+H652-D652</f>
        <v/>
      </c>
      <c r="N652" s="29">
        <f>N651+I652-D652</f>
        <v/>
      </c>
      <c r="O652" s="29">
        <f>IF(MONTH(A652)&lt;&gt;MONTH(A651),K652,MIN(O651,K652))</f>
        <v/>
      </c>
      <c r="P652" s="29">
        <f>IF(MONTH(A652)&lt;&gt;MONTH(A651),L652,MIN(P651,L652))</f>
        <v/>
      </c>
      <c r="Q652" s="29">
        <f>IF(MONTH(A652)&lt;&gt;MONTH(A651),M652,MIN(Q651,M652))</f>
        <v/>
      </c>
      <c r="R652" s="29">
        <f>IF(MONTH(A652)&lt;&gt;MONTH(A651),N652,MIN(R651,N652))</f>
        <v/>
      </c>
    </row>
    <row r="653">
      <c r="A653" s="27">
        <f>A652+1</f>
        <v/>
      </c>
      <c r="B653" s="28">
        <f>Inputs!$B$9*(IF(AND((A653-Inputs!$B$8)&gt;=0,(A653-Inputs!$B$8)&lt;=13),Inputs!$B$16/14,0)+IF(AND((A653-Inputs!$B$8)&gt;=14,(A653-Inputs!$B$8)&lt;=Inputs!$B$35-15),Inputs!$B$18/MAX(1,Inputs!$B$35-28),0)+IF(AND((A653-Inputs!$B$8)&gt;=Inputs!$B$35-14,(A653-Inputs!$B$8)&lt;=Inputs!$B$35-1,(A653-Inputs!$B$8)&gt;=14),Inputs!$B$17/14,0))</f>
        <v/>
      </c>
      <c r="C653" s="29">
        <f>B653*Inputs!$B$10</f>
        <v/>
      </c>
      <c r="D653" s="29">
        <f>SUMIFS(Outflows!$C$5:$C$64,Outflows!$A$5:$A$64,A653)</f>
        <v/>
      </c>
      <c r="E653" s="29">
        <f>IF(ROW()-4-Inputs!$B$24&gt;=1,INDEX($C$5:$C$764,ROW()-4-Inputs!$B$24),0)</f>
        <v/>
      </c>
      <c r="F653" s="29">
        <f>F652+C653</f>
        <v/>
      </c>
      <c r="G653" s="29">
        <f>IF(A653&gt;=Inputs!$B$32,$F$764,MIN(IF(Inputs!$B$28="",1E+15,Inputs!$B$28),(1-Inputs!$B$26)*IF(ROW()-4-Inputs!$B$27&gt;=1,INDEX($F$5:$F$764,ROW()-4-Inputs!$B$27),0)))</f>
        <v/>
      </c>
      <c r="H653" s="29">
        <f>G653-G652</f>
        <v/>
      </c>
      <c r="I653" s="29">
        <f>IF(A653=Inputs!$B$32,$F$764,0)</f>
        <v/>
      </c>
      <c r="J653" s="29">
        <f>CHOOSE(Inputs!$B$37,E653,H653,I653)</f>
        <v/>
      </c>
      <c r="K653" s="29">
        <f>K652+J653-D653</f>
        <v/>
      </c>
      <c r="L653" s="29">
        <f>L652+E653-D653</f>
        <v/>
      </c>
      <c r="M653" s="29">
        <f>M652+H653-D653</f>
        <v/>
      </c>
      <c r="N653" s="29">
        <f>N652+I653-D653</f>
        <v/>
      </c>
      <c r="O653" s="29">
        <f>IF(MONTH(A653)&lt;&gt;MONTH(A652),K653,MIN(O652,K653))</f>
        <v/>
      </c>
      <c r="P653" s="29">
        <f>IF(MONTH(A653)&lt;&gt;MONTH(A652),L653,MIN(P652,L653))</f>
        <v/>
      </c>
      <c r="Q653" s="29">
        <f>IF(MONTH(A653)&lt;&gt;MONTH(A652),M653,MIN(Q652,M653))</f>
        <v/>
      </c>
      <c r="R653" s="29">
        <f>IF(MONTH(A653)&lt;&gt;MONTH(A652),N653,MIN(R652,N653))</f>
        <v/>
      </c>
    </row>
    <row r="654">
      <c r="A654" s="27">
        <f>A653+1</f>
        <v/>
      </c>
      <c r="B654" s="28">
        <f>Inputs!$B$9*(IF(AND((A654-Inputs!$B$8)&gt;=0,(A654-Inputs!$B$8)&lt;=13),Inputs!$B$16/14,0)+IF(AND((A654-Inputs!$B$8)&gt;=14,(A654-Inputs!$B$8)&lt;=Inputs!$B$35-15),Inputs!$B$18/MAX(1,Inputs!$B$35-28),0)+IF(AND((A654-Inputs!$B$8)&gt;=Inputs!$B$35-14,(A654-Inputs!$B$8)&lt;=Inputs!$B$35-1,(A654-Inputs!$B$8)&gt;=14),Inputs!$B$17/14,0))</f>
        <v/>
      </c>
      <c r="C654" s="29">
        <f>B654*Inputs!$B$10</f>
        <v/>
      </c>
      <c r="D654" s="29">
        <f>SUMIFS(Outflows!$C$5:$C$64,Outflows!$A$5:$A$64,A654)</f>
        <v/>
      </c>
      <c r="E654" s="29">
        <f>IF(ROW()-4-Inputs!$B$24&gt;=1,INDEX($C$5:$C$764,ROW()-4-Inputs!$B$24),0)</f>
        <v/>
      </c>
      <c r="F654" s="29">
        <f>F653+C654</f>
        <v/>
      </c>
      <c r="G654" s="29">
        <f>IF(A654&gt;=Inputs!$B$32,$F$764,MIN(IF(Inputs!$B$28="",1E+15,Inputs!$B$28),(1-Inputs!$B$26)*IF(ROW()-4-Inputs!$B$27&gt;=1,INDEX($F$5:$F$764,ROW()-4-Inputs!$B$27),0)))</f>
        <v/>
      </c>
      <c r="H654" s="29">
        <f>G654-G653</f>
        <v/>
      </c>
      <c r="I654" s="29">
        <f>IF(A654=Inputs!$B$32,$F$764,0)</f>
        <v/>
      </c>
      <c r="J654" s="29">
        <f>CHOOSE(Inputs!$B$37,E654,H654,I654)</f>
        <v/>
      </c>
      <c r="K654" s="29">
        <f>K653+J654-D654</f>
        <v/>
      </c>
      <c r="L654" s="29">
        <f>L653+E654-D654</f>
        <v/>
      </c>
      <c r="M654" s="29">
        <f>M653+H654-D654</f>
        <v/>
      </c>
      <c r="N654" s="29">
        <f>N653+I654-D654</f>
        <v/>
      </c>
      <c r="O654" s="29">
        <f>IF(MONTH(A654)&lt;&gt;MONTH(A653),K654,MIN(O653,K654))</f>
        <v/>
      </c>
      <c r="P654" s="29">
        <f>IF(MONTH(A654)&lt;&gt;MONTH(A653),L654,MIN(P653,L654))</f>
        <v/>
      </c>
      <c r="Q654" s="29">
        <f>IF(MONTH(A654)&lt;&gt;MONTH(A653),M654,MIN(Q653,M654))</f>
        <v/>
      </c>
      <c r="R654" s="29">
        <f>IF(MONTH(A654)&lt;&gt;MONTH(A653),N654,MIN(R653,N654))</f>
        <v/>
      </c>
    </row>
    <row r="655">
      <c r="A655" s="27">
        <f>A654+1</f>
        <v/>
      </c>
      <c r="B655" s="28">
        <f>Inputs!$B$9*(IF(AND((A655-Inputs!$B$8)&gt;=0,(A655-Inputs!$B$8)&lt;=13),Inputs!$B$16/14,0)+IF(AND((A655-Inputs!$B$8)&gt;=14,(A655-Inputs!$B$8)&lt;=Inputs!$B$35-15),Inputs!$B$18/MAX(1,Inputs!$B$35-28),0)+IF(AND((A655-Inputs!$B$8)&gt;=Inputs!$B$35-14,(A655-Inputs!$B$8)&lt;=Inputs!$B$35-1,(A655-Inputs!$B$8)&gt;=14),Inputs!$B$17/14,0))</f>
        <v/>
      </c>
      <c r="C655" s="29">
        <f>B655*Inputs!$B$10</f>
        <v/>
      </c>
      <c r="D655" s="29">
        <f>SUMIFS(Outflows!$C$5:$C$64,Outflows!$A$5:$A$64,A655)</f>
        <v/>
      </c>
      <c r="E655" s="29">
        <f>IF(ROW()-4-Inputs!$B$24&gt;=1,INDEX($C$5:$C$764,ROW()-4-Inputs!$B$24),0)</f>
        <v/>
      </c>
      <c r="F655" s="29">
        <f>F654+C655</f>
        <v/>
      </c>
      <c r="G655" s="29">
        <f>IF(A655&gt;=Inputs!$B$32,$F$764,MIN(IF(Inputs!$B$28="",1E+15,Inputs!$B$28),(1-Inputs!$B$26)*IF(ROW()-4-Inputs!$B$27&gt;=1,INDEX($F$5:$F$764,ROW()-4-Inputs!$B$27),0)))</f>
        <v/>
      </c>
      <c r="H655" s="29">
        <f>G655-G654</f>
        <v/>
      </c>
      <c r="I655" s="29">
        <f>IF(A655=Inputs!$B$32,$F$764,0)</f>
        <v/>
      </c>
      <c r="J655" s="29">
        <f>CHOOSE(Inputs!$B$37,E655,H655,I655)</f>
        <v/>
      </c>
      <c r="K655" s="29">
        <f>K654+J655-D655</f>
        <v/>
      </c>
      <c r="L655" s="29">
        <f>L654+E655-D655</f>
        <v/>
      </c>
      <c r="M655" s="29">
        <f>M654+H655-D655</f>
        <v/>
      </c>
      <c r="N655" s="29">
        <f>N654+I655-D655</f>
        <v/>
      </c>
      <c r="O655" s="29">
        <f>IF(MONTH(A655)&lt;&gt;MONTH(A654),K655,MIN(O654,K655))</f>
        <v/>
      </c>
      <c r="P655" s="29">
        <f>IF(MONTH(A655)&lt;&gt;MONTH(A654),L655,MIN(P654,L655))</f>
        <v/>
      </c>
      <c r="Q655" s="29">
        <f>IF(MONTH(A655)&lt;&gt;MONTH(A654),M655,MIN(Q654,M655))</f>
        <v/>
      </c>
      <c r="R655" s="29">
        <f>IF(MONTH(A655)&lt;&gt;MONTH(A654),N655,MIN(R654,N655))</f>
        <v/>
      </c>
    </row>
    <row r="656">
      <c r="A656" s="27">
        <f>A655+1</f>
        <v/>
      </c>
      <c r="B656" s="28">
        <f>Inputs!$B$9*(IF(AND((A656-Inputs!$B$8)&gt;=0,(A656-Inputs!$B$8)&lt;=13),Inputs!$B$16/14,0)+IF(AND((A656-Inputs!$B$8)&gt;=14,(A656-Inputs!$B$8)&lt;=Inputs!$B$35-15),Inputs!$B$18/MAX(1,Inputs!$B$35-28),0)+IF(AND((A656-Inputs!$B$8)&gt;=Inputs!$B$35-14,(A656-Inputs!$B$8)&lt;=Inputs!$B$35-1,(A656-Inputs!$B$8)&gt;=14),Inputs!$B$17/14,0))</f>
        <v/>
      </c>
      <c r="C656" s="29">
        <f>B656*Inputs!$B$10</f>
        <v/>
      </c>
      <c r="D656" s="29">
        <f>SUMIFS(Outflows!$C$5:$C$64,Outflows!$A$5:$A$64,A656)</f>
        <v/>
      </c>
      <c r="E656" s="29">
        <f>IF(ROW()-4-Inputs!$B$24&gt;=1,INDEX($C$5:$C$764,ROW()-4-Inputs!$B$24),0)</f>
        <v/>
      </c>
      <c r="F656" s="29">
        <f>F655+C656</f>
        <v/>
      </c>
      <c r="G656" s="29">
        <f>IF(A656&gt;=Inputs!$B$32,$F$764,MIN(IF(Inputs!$B$28="",1E+15,Inputs!$B$28),(1-Inputs!$B$26)*IF(ROW()-4-Inputs!$B$27&gt;=1,INDEX($F$5:$F$764,ROW()-4-Inputs!$B$27),0)))</f>
        <v/>
      </c>
      <c r="H656" s="29">
        <f>G656-G655</f>
        <v/>
      </c>
      <c r="I656" s="29">
        <f>IF(A656=Inputs!$B$32,$F$764,0)</f>
        <v/>
      </c>
      <c r="J656" s="29">
        <f>CHOOSE(Inputs!$B$37,E656,H656,I656)</f>
        <v/>
      </c>
      <c r="K656" s="29">
        <f>K655+J656-D656</f>
        <v/>
      </c>
      <c r="L656" s="29">
        <f>L655+E656-D656</f>
        <v/>
      </c>
      <c r="M656" s="29">
        <f>M655+H656-D656</f>
        <v/>
      </c>
      <c r="N656" s="29">
        <f>N655+I656-D656</f>
        <v/>
      </c>
      <c r="O656" s="29">
        <f>IF(MONTH(A656)&lt;&gt;MONTH(A655),K656,MIN(O655,K656))</f>
        <v/>
      </c>
      <c r="P656" s="29">
        <f>IF(MONTH(A656)&lt;&gt;MONTH(A655),L656,MIN(P655,L656))</f>
        <v/>
      </c>
      <c r="Q656" s="29">
        <f>IF(MONTH(A656)&lt;&gt;MONTH(A655),M656,MIN(Q655,M656))</f>
        <v/>
      </c>
      <c r="R656" s="29">
        <f>IF(MONTH(A656)&lt;&gt;MONTH(A655),N656,MIN(R655,N656))</f>
        <v/>
      </c>
    </row>
    <row r="657">
      <c r="A657" s="27">
        <f>A656+1</f>
        <v/>
      </c>
      <c r="B657" s="28">
        <f>Inputs!$B$9*(IF(AND((A657-Inputs!$B$8)&gt;=0,(A657-Inputs!$B$8)&lt;=13),Inputs!$B$16/14,0)+IF(AND((A657-Inputs!$B$8)&gt;=14,(A657-Inputs!$B$8)&lt;=Inputs!$B$35-15),Inputs!$B$18/MAX(1,Inputs!$B$35-28),0)+IF(AND((A657-Inputs!$B$8)&gt;=Inputs!$B$35-14,(A657-Inputs!$B$8)&lt;=Inputs!$B$35-1,(A657-Inputs!$B$8)&gt;=14),Inputs!$B$17/14,0))</f>
        <v/>
      </c>
      <c r="C657" s="29">
        <f>B657*Inputs!$B$10</f>
        <v/>
      </c>
      <c r="D657" s="29">
        <f>SUMIFS(Outflows!$C$5:$C$64,Outflows!$A$5:$A$64,A657)</f>
        <v/>
      </c>
      <c r="E657" s="29">
        <f>IF(ROW()-4-Inputs!$B$24&gt;=1,INDEX($C$5:$C$764,ROW()-4-Inputs!$B$24),0)</f>
        <v/>
      </c>
      <c r="F657" s="29">
        <f>F656+C657</f>
        <v/>
      </c>
      <c r="G657" s="29">
        <f>IF(A657&gt;=Inputs!$B$32,$F$764,MIN(IF(Inputs!$B$28="",1E+15,Inputs!$B$28),(1-Inputs!$B$26)*IF(ROW()-4-Inputs!$B$27&gt;=1,INDEX($F$5:$F$764,ROW()-4-Inputs!$B$27),0)))</f>
        <v/>
      </c>
      <c r="H657" s="29">
        <f>G657-G656</f>
        <v/>
      </c>
      <c r="I657" s="29">
        <f>IF(A657=Inputs!$B$32,$F$764,0)</f>
        <v/>
      </c>
      <c r="J657" s="29">
        <f>CHOOSE(Inputs!$B$37,E657,H657,I657)</f>
        <v/>
      </c>
      <c r="K657" s="29">
        <f>K656+J657-D657</f>
        <v/>
      </c>
      <c r="L657" s="29">
        <f>L656+E657-D657</f>
        <v/>
      </c>
      <c r="M657" s="29">
        <f>M656+H657-D657</f>
        <v/>
      </c>
      <c r="N657" s="29">
        <f>N656+I657-D657</f>
        <v/>
      </c>
      <c r="O657" s="29">
        <f>IF(MONTH(A657)&lt;&gt;MONTH(A656),K657,MIN(O656,K657))</f>
        <v/>
      </c>
      <c r="P657" s="29">
        <f>IF(MONTH(A657)&lt;&gt;MONTH(A656),L657,MIN(P656,L657))</f>
        <v/>
      </c>
      <c r="Q657" s="29">
        <f>IF(MONTH(A657)&lt;&gt;MONTH(A656),M657,MIN(Q656,M657))</f>
        <v/>
      </c>
      <c r="R657" s="29">
        <f>IF(MONTH(A657)&lt;&gt;MONTH(A656),N657,MIN(R656,N657))</f>
        <v/>
      </c>
    </row>
    <row r="658">
      <c r="A658" s="27">
        <f>A657+1</f>
        <v/>
      </c>
      <c r="B658" s="28">
        <f>Inputs!$B$9*(IF(AND((A658-Inputs!$B$8)&gt;=0,(A658-Inputs!$B$8)&lt;=13),Inputs!$B$16/14,0)+IF(AND((A658-Inputs!$B$8)&gt;=14,(A658-Inputs!$B$8)&lt;=Inputs!$B$35-15),Inputs!$B$18/MAX(1,Inputs!$B$35-28),0)+IF(AND((A658-Inputs!$B$8)&gt;=Inputs!$B$35-14,(A658-Inputs!$B$8)&lt;=Inputs!$B$35-1,(A658-Inputs!$B$8)&gt;=14),Inputs!$B$17/14,0))</f>
        <v/>
      </c>
      <c r="C658" s="29">
        <f>B658*Inputs!$B$10</f>
        <v/>
      </c>
      <c r="D658" s="29">
        <f>SUMIFS(Outflows!$C$5:$C$64,Outflows!$A$5:$A$64,A658)</f>
        <v/>
      </c>
      <c r="E658" s="29">
        <f>IF(ROW()-4-Inputs!$B$24&gt;=1,INDEX($C$5:$C$764,ROW()-4-Inputs!$B$24),0)</f>
        <v/>
      </c>
      <c r="F658" s="29">
        <f>F657+C658</f>
        <v/>
      </c>
      <c r="G658" s="29">
        <f>IF(A658&gt;=Inputs!$B$32,$F$764,MIN(IF(Inputs!$B$28="",1E+15,Inputs!$B$28),(1-Inputs!$B$26)*IF(ROW()-4-Inputs!$B$27&gt;=1,INDEX($F$5:$F$764,ROW()-4-Inputs!$B$27),0)))</f>
        <v/>
      </c>
      <c r="H658" s="29">
        <f>G658-G657</f>
        <v/>
      </c>
      <c r="I658" s="29">
        <f>IF(A658=Inputs!$B$32,$F$764,0)</f>
        <v/>
      </c>
      <c r="J658" s="29">
        <f>CHOOSE(Inputs!$B$37,E658,H658,I658)</f>
        <v/>
      </c>
      <c r="K658" s="29">
        <f>K657+J658-D658</f>
        <v/>
      </c>
      <c r="L658" s="29">
        <f>L657+E658-D658</f>
        <v/>
      </c>
      <c r="M658" s="29">
        <f>M657+H658-D658</f>
        <v/>
      </c>
      <c r="N658" s="29">
        <f>N657+I658-D658</f>
        <v/>
      </c>
      <c r="O658" s="29">
        <f>IF(MONTH(A658)&lt;&gt;MONTH(A657),K658,MIN(O657,K658))</f>
        <v/>
      </c>
      <c r="P658" s="29">
        <f>IF(MONTH(A658)&lt;&gt;MONTH(A657),L658,MIN(P657,L658))</f>
        <v/>
      </c>
      <c r="Q658" s="29">
        <f>IF(MONTH(A658)&lt;&gt;MONTH(A657),M658,MIN(Q657,M658))</f>
        <v/>
      </c>
      <c r="R658" s="29">
        <f>IF(MONTH(A658)&lt;&gt;MONTH(A657),N658,MIN(R657,N658))</f>
        <v/>
      </c>
    </row>
    <row r="659">
      <c r="A659" s="27">
        <f>A658+1</f>
        <v/>
      </c>
      <c r="B659" s="28">
        <f>Inputs!$B$9*(IF(AND((A659-Inputs!$B$8)&gt;=0,(A659-Inputs!$B$8)&lt;=13),Inputs!$B$16/14,0)+IF(AND((A659-Inputs!$B$8)&gt;=14,(A659-Inputs!$B$8)&lt;=Inputs!$B$35-15),Inputs!$B$18/MAX(1,Inputs!$B$35-28),0)+IF(AND((A659-Inputs!$B$8)&gt;=Inputs!$B$35-14,(A659-Inputs!$B$8)&lt;=Inputs!$B$35-1,(A659-Inputs!$B$8)&gt;=14),Inputs!$B$17/14,0))</f>
        <v/>
      </c>
      <c r="C659" s="29">
        <f>B659*Inputs!$B$10</f>
        <v/>
      </c>
      <c r="D659" s="29">
        <f>SUMIFS(Outflows!$C$5:$C$64,Outflows!$A$5:$A$64,A659)</f>
        <v/>
      </c>
      <c r="E659" s="29">
        <f>IF(ROW()-4-Inputs!$B$24&gt;=1,INDEX($C$5:$C$764,ROW()-4-Inputs!$B$24),0)</f>
        <v/>
      </c>
      <c r="F659" s="29">
        <f>F658+C659</f>
        <v/>
      </c>
      <c r="G659" s="29">
        <f>IF(A659&gt;=Inputs!$B$32,$F$764,MIN(IF(Inputs!$B$28="",1E+15,Inputs!$B$28),(1-Inputs!$B$26)*IF(ROW()-4-Inputs!$B$27&gt;=1,INDEX($F$5:$F$764,ROW()-4-Inputs!$B$27),0)))</f>
        <v/>
      </c>
      <c r="H659" s="29">
        <f>G659-G658</f>
        <v/>
      </c>
      <c r="I659" s="29">
        <f>IF(A659=Inputs!$B$32,$F$764,0)</f>
        <v/>
      </c>
      <c r="J659" s="29">
        <f>CHOOSE(Inputs!$B$37,E659,H659,I659)</f>
        <v/>
      </c>
      <c r="K659" s="29">
        <f>K658+J659-D659</f>
        <v/>
      </c>
      <c r="L659" s="29">
        <f>L658+E659-D659</f>
        <v/>
      </c>
      <c r="M659" s="29">
        <f>M658+H659-D659</f>
        <v/>
      </c>
      <c r="N659" s="29">
        <f>N658+I659-D659</f>
        <v/>
      </c>
      <c r="O659" s="29">
        <f>IF(MONTH(A659)&lt;&gt;MONTH(A658),K659,MIN(O658,K659))</f>
        <v/>
      </c>
      <c r="P659" s="29">
        <f>IF(MONTH(A659)&lt;&gt;MONTH(A658),L659,MIN(P658,L659))</f>
        <v/>
      </c>
      <c r="Q659" s="29">
        <f>IF(MONTH(A659)&lt;&gt;MONTH(A658),M659,MIN(Q658,M659))</f>
        <v/>
      </c>
      <c r="R659" s="29">
        <f>IF(MONTH(A659)&lt;&gt;MONTH(A658),N659,MIN(R658,N659))</f>
        <v/>
      </c>
    </row>
    <row r="660">
      <c r="A660" s="27">
        <f>A659+1</f>
        <v/>
      </c>
      <c r="B660" s="28">
        <f>Inputs!$B$9*(IF(AND((A660-Inputs!$B$8)&gt;=0,(A660-Inputs!$B$8)&lt;=13),Inputs!$B$16/14,0)+IF(AND((A660-Inputs!$B$8)&gt;=14,(A660-Inputs!$B$8)&lt;=Inputs!$B$35-15),Inputs!$B$18/MAX(1,Inputs!$B$35-28),0)+IF(AND((A660-Inputs!$B$8)&gt;=Inputs!$B$35-14,(A660-Inputs!$B$8)&lt;=Inputs!$B$35-1,(A660-Inputs!$B$8)&gt;=14),Inputs!$B$17/14,0))</f>
        <v/>
      </c>
      <c r="C660" s="29">
        <f>B660*Inputs!$B$10</f>
        <v/>
      </c>
      <c r="D660" s="29">
        <f>SUMIFS(Outflows!$C$5:$C$64,Outflows!$A$5:$A$64,A660)</f>
        <v/>
      </c>
      <c r="E660" s="29">
        <f>IF(ROW()-4-Inputs!$B$24&gt;=1,INDEX($C$5:$C$764,ROW()-4-Inputs!$B$24),0)</f>
        <v/>
      </c>
      <c r="F660" s="29">
        <f>F659+C660</f>
        <v/>
      </c>
      <c r="G660" s="29">
        <f>IF(A660&gt;=Inputs!$B$32,$F$764,MIN(IF(Inputs!$B$28="",1E+15,Inputs!$B$28),(1-Inputs!$B$26)*IF(ROW()-4-Inputs!$B$27&gt;=1,INDEX($F$5:$F$764,ROW()-4-Inputs!$B$27),0)))</f>
        <v/>
      </c>
      <c r="H660" s="29">
        <f>G660-G659</f>
        <v/>
      </c>
      <c r="I660" s="29">
        <f>IF(A660=Inputs!$B$32,$F$764,0)</f>
        <v/>
      </c>
      <c r="J660" s="29">
        <f>CHOOSE(Inputs!$B$37,E660,H660,I660)</f>
        <v/>
      </c>
      <c r="K660" s="29">
        <f>K659+J660-D660</f>
        <v/>
      </c>
      <c r="L660" s="29">
        <f>L659+E660-D660</f>
        <v/>
      </c>
      <c r="M660" s="29">
        <f>M659+H660-D660</f>
        <v/>
      </c>
      <c r="N660" s="29">
        <f>N659+I660-D660</f>
        <v/>
      </c>
      <c r="O660" s="29">
        <f>IF(MONTH(A660)&lt;&gt;MONTH(A659),K660,MIN(O659,K660))</f>
        <v/>
      </c>
      <c r="P660" s="29">
        <f>IF(MONTH(A660)&lt;&gt;MONTH(A659),L660,MIN(P659,L660))</f>
        <v/>
      </c>
      <c r="Q660" s="29">
        <f>IF(MONTH(A660)&lt;&gt;MONTH(A659),M660,MIN(Q659,M660))</f>
        <v/>
      </c>
      <c r="R660" s="29">
        <f>IF(MONTH(A660)&lt;&gt;MONTH(A659),N660,MIN(R659,N660))</f>
        <v/>
      </c>
    </row>
    <row r="661">
      <c r="A661" s="27">
        <f>A660+1</f>
        <v/>
      </c>
      <c r="B661" s="28">
        <f>Inputs!$B$9*(IF(AND((A661-Inputs!$B$8)&gt;=0,(A661-Inputs!$B$8)&lt;=13),Inputs!$B$16/14,0)+IF(AND((A661-Inputs!$B$8)&gt;=14,(A661-Inputs!$B$8)&lt;=Inputs!$B$35-15),Inputs!$B$18/MAX(1,Inputs!$B$35-28),0)+IF(AND((A661-Inputs!$B$8)&gt;=Inputs!$B$35-14,(A661-Inputs!$B$8)&lt;=Inputs!$B$35-1,(A661-Inputs!$B$8)&gt;=14),Inputs!$B$17/14,0))</f>
        <v/>
      </c>
      <c r="C661" s="29">
        <f>B661*Inputs!$B$10</f>
        <v/>
      </c>
      <c r="D661" s="29">
        <f>SUMIFS(Outflows!$C$5:$C$64,Outflows!$A$5:$A$64,A661)</f>
        <v/>
      </c>
      <c r="E661" s="29">
        <f>IF(ROW()-4-Inputs!$B$24&gt;=1,INDEX($C$5:$C$764,ROW()-4-Inputs!$B$24),0)</f>
        <v/>
      </c>
      <c r="F661" s="29">
        <f>F660+C661</f>
        <v/>
      </c>
      <c r="G661" s="29">
        <f>IF(A661&gt;=Inputs!$B$32,$F$764,MIN(IF(Inputs!$B$28="",1E+15,Inputs!$B$28),(1-Inputs!$B$26)*IF(ROW()-4-Inputs!$B$27&gt;=1,INDEX($F$5:$F$764,ROW()-4-Inputs!$B$27),0)))</f>
        <v/>
      </c>
      <c r="H661" s="29">
        <f>G661-G660</f>
        <v/>
      </c>
      <c r="I661" s="29">
        <f>IF(A661=Inputs!$B$32,$F$764,0)</f>
        <v/>
      </c>
      <c r="J661" s="29">
        <f>CHOOSE(Inputs!$B$37,E661,H661,I661)</f>
        <v/>
      </c>
      <c r="K661" s="29">
        <f>K660+J661-D661</f>
        <v/>
      </c>
      <c r="L661" s="29">
        <f>L660+E661-D661</f>
        <v/>
      </c>
      <c r="M661" s="29">
        <f>M660+H661-D661</f>
        <v/>
      </c>
      <c r="N661" s="29">
        <f>N660+I661-D661</f>
        <v/>
      </c>
      <c r="O661" s="29">
        <f>IF(MONTH(A661)&lt;&gt;MONTH(A660),K661,MIN(O660,K661))</f>
        <v/>
      </c>
      <c r="P661" s="29">
        <f>IF(MONTH(A661)&lt;&gt;MONTH(A660),L661,MIN(P660,L661))</f>
        <v/>
      </c>
      <c r="Q661" s="29">
        <f>IF(MONTH(A661)&lt;&gt;MONTH(A660),M661,MIN(Q660,M661))</f>
        <v/>
      </c>
      <c r="R661" s="29">
        <f>IF(MONTH(A661)&lt;&gt;MONTH(A660),N661,MIN(R660,N661))</f>
        <v/>
      </c>
    </row>
    <row r="662">
      <c r="A662" s="27">
        <f>A661+1</f>
        <v/>
      </c>
      <c r="B662" s="28">
        <f>Inputs!$B$9*(IF(AND((A662-Inputs!$B$8)&gt;=0,(A662-Inputs!$B$8)&lt;=13),Inputs!$B$16/14,0)+IF(AND((A662-Inputs!$B$8)&gt;=14,(A662-Inputs!$B$8)&lt;=Inputs!$B$35-15),Inputs!$B$18/MAX(1,Inputs!$B$35-28),0)+IF(AND((A662-Inputs!$B$8)&gt;=Inputs!$B$35-14,(A662-Inputs!$B$8)&lt;=Inputs!$B$35-1,(A662-Inputs!$B$8)&gt;=14),Inputs!$B$17/14,0))</f>
        <v/>
      </c>
      <c r="C662" s="29">
        <f>B662*Inputs!$B$10</f>
        <v/>
      </c>
      <c r="D662" s="29">
        <f>SUMIFS(Outflows!$C$5:$C$64,Outflows!$A$5:$A$64,A662)</f>
        <v/>
      </c>
      <c r="E662" s="29">
        <f>IF(ROW()-4-Inputs!$B$24&gt;=1,INDEX($C$5:$C$764,ROW()-4-Inputs!$B$24),0)</f>
        <v/>
      </c>
      <c r="F662" s="29">
        <f>F661+C662</f>
        <v/>
      </c>
      <c r="G662" s="29">
        <f>IF(A662&gt;=Inputs!$B$32,$F$764,MIN(IF(Inputs!$B$28="",1E+15,Inputs!$B$28),(1-Inputs!$B$26)*IF(ROW()-4-Inputs!$B$27&gt;=1,INDEX($F$5:$F$764,ROW()-4-Inputs!$B$27),0)))</f>
        <v/>
      </c>
      <c r="H662" s="29">
        <f>G662-G661</f>
        <v/>
      </c>
      <c r="I662" s="29">
        <f>IF(A662=Inputs!$B$32,$F$764,0)</f>
        <v/>
      </c>
      <c r="J662" s="29">
        <f>CHOOSE(Inputs!$B$37,E662,H662,I662)</f>
        <v/>
      </c>
      <c r="K662" s="29">
        <f>K661+J662-D662</f>
        <v/>
      </c>
      <c r="L662" s="29">
        <f>L661+E662-D662</f>
        <v/>
      </c>
      <c r="M662" s="29">
        <f>M661+H662-D662</f>
        <v/>
      </c>
      <c r="N662" s="29">
        <f>N661+I662-D662</f>
        <v/>
      </c>
      <c r="O662" s="29">
        <f>IF(MONTH(A662)&lt;&gt;MONTH(A661),K662,MIN(O661,K662))</f>
        <v/>
      </c>
      <c r="P662" s="29">
        <f>IF(MONTH(A662)&lt;&gt;MONTH(A661),L662,MIN(P661,L662))</f>
        <v/>
      </c>
      <c r="Q662" s="29">
        <f>IF(MONTH(A662)&lt;&gt;MONTH(A661),M662,MIN(Q661,M662))</f>
        <v/>
      </c>
      <c r="R662" s="29">
        <f>IF(MONTH(A662)&lt;&gt;MONTH(A661),N662,MIN(R661,N662))</f>
        <v/>
      </c>
    </row>
    <row r="663">
      <c r="A663" s="27">
        <f>A662+1</f>
        <v/>
      </c>
      <c r="B663" s="28">
        <f>Inputs!$B$9*(IF(AND((A663-Inputs!$B$8)&gt;=0,(A663-Inputs!$B$8)&lt;=13),Inputs!$B$16/14,0)+IF(AND((A663-Inputs!$B$8)&gt;=14,(A663-Inputs!$B$8)&lt;=Inputs!$B$35-15),Inputs!$B$18/MAX(1,Inputs!$B$35-28),0)+IF(AND((A663-Inputs!$B$8)&gt;=Inputs!$B$35-14,(A663-Inputs!$B$8)&lt;=Inputs!$B$35-1,(A663-Inputs!$B$8)&gt;=14),Inputs!$B$17/14,0))</f>
        <v/>
      </c>
      <c r="C663" s="29">
        <f>B663*Inputs!$B$10</f>
        <v/>
      </c>
      <c r="D663" s="29">
        <f>SUMIFS(Outflows!$C$5:$C$64,Outflows!$A$5:$A$64,A663)</f>
        <v/>
      </c>
      <c r="E663" s="29">
        <f>IF(ROW()-4-Inputs!$B$24&gt;=1,INDEX($C$5:$C$764,ROW()-4-Inputs!$B$24),0)</f>
        <v/>
      </c>
      <c r="F663" s="29">
        <f>F662+C663</f>
        <v/>
      </c>
      <c r="G663" s="29">
        <f>IF(A663&gt;=Inputs!$B$32,$F$764,MIN(IF(Inputs!$B$28="",1E+15,Inputs!$B$28),(1-Inputs!$B$26)*IF(ROW()-4-Inputs!$B$27&gt;=1,INDEX($F$5:$F$764,ROW()-4-Inputs!$B$27),0)))</f>
        <v/>
      </c>
      <c r="H663" s="29">
        <f>G663-G662</f>
        <v/>
      </c>
      <c r="I663" s="29">
        <f>IF(A663=Inputs!$B$32,$F$764,0)</f>
        <v/>
      </c>
      <c r="J663" s="29">
        <f>CHOOSE(Inputs!$B$37,E663,H663,I663)</f>
        <v/>
      </c>
      <c r="K663" s="29">
        <f>K662+J663-D663</f>
        <v/>
      </c>
      <c r="L663" s="29">
        <f>L662+E663-D663</f>
        <v/>
      </c>
      <c r="M663" s="29">
        <f>M662+H663-D663</f>
        <v/>
      </c>
      <c r="N663" s="29">
        <f>N662+I663-D663</f>
        <v/>
      </c>
      <c r="O663" s="29">
        <f>IF(MONTH(A663)&lt;&gt;MONTH(A662),K663,MIN(O662,K663))</f>
        <v/>
      </c>
      <c r="P663" s="29">
        <f>IF(MONTH(A663)&lt;&gt;MONTH(A662),L663,MIN(P662,L663))</f>
        <v/>
      </c>
      <c r="Q663" s="29">
        <f>IF(MONTH(A663)&lt;&gt;MONTH(A662),M663,MIN(Q662,M663))</f>
        <v/>
      </c>
      <c r="R663" s="29">
        <f>IF(MONTH(A663)&lt;&gt;MONTH(A662),N663,MIN(R662,N663))</f>
        <v/>
      </c>
    </row>
    <row r="664">
      <c r="A664" s="27">
        <f>A663+1</f>
        <v/>
      </c>
      <c r="B664" s="28">
        <f>Inputs!$B$9*(IF(AND((A664-Inputs!$B$8)&gt;=0,(A664-Inputs!$B$8)&lt;=13),Inputs!$B$16/14,0)+IF(AND((A664-Inputs!$B$8)&gt;=14,(A664-Inputs!$B$8)&lt;=Inputs!$B$35-15),Inputs!$B$18/MAX(1,Inputs!$B$35-28),0)+IF(AND((A664-Inputs!$B$8)&gt;=Inputs!$B$35-14,(A664-Inputs!$B$8)&lt;=Inputs!$B$35-1,(A664-Inputs!$B$8)&gt;=14),Inputs!$B$17/14,0))</f>
        <v/>
      </c>
      <c r="C664" s="29">
        <f>B664*Inputs!$B$10</f>
        <v/>
      </c>
      <c r="D664" s="29">
        <f>SUMIFS(Outflows!$C$5:$C$64,Outflows!$A$5:$A$64,A664)</f>
        <v/>
      </c>
      <c r="E664" s="29">
        <f>IF(ROW()-4-Inputs!$B$24&gt;=1,INDEX($C$5:$C$764,ROW()-4-Inputs!$B$24),0)</f>
        <v/>
      </c>
      <c r="F664" s="29">
        <f>F663+C664</f>
        <v/>
      </c>
      <c r="G664" s="29">
        <f>IF(A664&gt;=Inputs!$B$32,$F$764,MIN(IF(Inputs!$B$28="",1E+15,Inputs!$B$28),(1-Inputs!$B$26)*IF(ROW()-4-Inputs!$B$27&gt;=1,INDEX($F$5:$F$764,ROW()-4-Inputs!$B$27),0)))</f>
        <v/>
      </c>
      <c r="H664" s="29">
        <f>G664-G663</f>
        <v/>
      </c>
      <c r="I664" s="29">
        <f>IF(A664=Inputs!$B$32,$F$764,0)</f>
        <v/>
      </c>
      <c r="J664" s="29">
        <f>CHOOSE(Inputs!$B$37,E664,H664,I664)</f>
        <v/>
      </c>
      <c r="K664" s="29">
        <f>K663+J664-D664</f>
        <v/>
      </c>
      <c r="L664" s="29">
        <f>L663+E664-D664</f>
        <v/>
      </c>
      <c r="M664" s="29">
        <f>M663+H664-D664</f>
        <v/>
      </c>
      <c r="N664" s="29">
        <f>N663+I664-D664</f>
        <v/>
      </c>
      <c r="O664" s="29">
        <f>IF(MONTH(A664)&lt;&gt;MONTH(A663),K664,MIN(O663,K664))</f>
        <v/>
      </c>
      <c r="P664" s="29">
        <f>IF(MONTH(A664)&lt;&gt;MONTH(A663),L664,MIN(P663,L664))</f>
        <v/>
      </c>
      <c r="Q664" s="29">
        <f>IF(MONTH(A664)&lt;&gt;MONTH(A663),M664,MIN(Q663,M664))</f>
        <v/>
      </c>
      <c r="R664" s="29">
        <f>IF(MONTH(A664)&lt;&gt;MONTH(A663),N664,MIN(R663,N664))</f>
        <v/>
      </c>
    </row>
    <row r="665">
      <c r="A665" s="27">
        <f>A664+1</f>
        <v/>
      </c>
      <c r="B665" s="28">
        <f>Inputs!$B$9*(IF(AND((A665-Inputs!$B$8)&gt;=0,(A665-Inputs!$B$8)&lt;=13),Inputs!$B$16/14,0)+IF(AND((A665-Inputs!$B$8)&gt;=14,(A665-Inputs!$B$8)&lt;=Inputs!$B$35-15),Inputs!$B$18/MAX(1,Inputs!$B$35-28),0)+IF(AND((A665-Inputs!$B$8)&gt;=Inputs!$B$35-14,(A665-Inputs!$B$8)&lt;=Inputs!$B$35-1,(A665-Inputs!$B$8)&gt;=14),Inputs!$B$17/14,0))</f>
        <v/>
      </c>
      <c r="C665" s="29">
        <f>B665*Inputs!$B$10</f>
        <v/>
      </c>
      <c r="D665" s="29">
        <f>SUMIFS(Outflows!$C$5:$C$64,Outflows!$A$5:$A$64,A665)</f>
        <v/>
      </c>
      <c r="E665" s="29">
        <f>IF(ROW()-4-Inputs!$B$24&gt;=1,INDEX($C$5:$C$764,ROW()-4-Inputs!$B$24),0)</f>
        <v/>
      </c>
      <c r="F665" s="29">
        <f>F664+C665</f>
        <v/>
      </c>
      <c r="G665" s="29">
        <f>IF(A665&gt;=Inputs!$B$32,$F$764,MIN(IF(Inputs!$B$28="",1E+15,Inputs!$B$28),(1-Inputs!$B$26)*IF(ROW()-4-Inputs!$B$27&gt;=1,INDEX($F$5:$F$764,ROW()-4-Inputs!$B$27),0)))</f>
        <v/>
      </c>
      <c r="H665" s="29">
        <f>G665-G664</f>
        <v/>
      </c>
      <c r="I665" s="29">
        <f>IF(A665=Inputs!$B$32,$F$764,0)</f>
        <v/>
      </c>
      <c r="J665" s="29">
        <f>CHOOSE(Inputs!$B$37,E665,H665,I665)</f>
        <v/>
      </c>
      <c r="K665" s="29">
        <f>K664+J665-D665</f>
        <v/>
      </c>
      <c r="L665" s="29">
        <f>L664+E665-D665</f>
        <v/>
      </c>
      <c r="M665" s="29">
        <f>M664+H665-D665</f>
        <v/>
      </c>
      <c r="N665" s="29">
        <f>N664+I665-D665</f>
        <v/>
      </c>
      <c r="O665" s="29">
        <f>IF(MONTH(A665)&lt;&gt;MONTH(A664),K665,MIN(O664,K665))</f>
        <v/>
      </c>
      <c r="P665" s="29">
        <f>IF(MONTH(A665)&lt;&gt;MONTH(A664),L665,MIN(P664,L665))</f>
        <v/>
      </c>
      <c r="Q665" s="29">
        <f>IF(MONTH(A665)&lt;&gt;MONTH(A664),M665,MIN(Q664,M665))</f>
        <v/>
      </c>
      <c r="R665" s="29">
        <f>IF(MONTH(A665)&lt;&gt;MONTH(A664),N665,MIN(R664,N665))</f>
        <v/>
      </c>
    </row>
    <row r="666">
      <c r="A666" s="27">
        <f>A665+1</f>
        <v/>
      </c>
      <c r="B666" s="28">
        <f>Inputs!$B$9*(IF(AND((A666-Inputs!$B$8)&gt;=0,(A666-Inputs!$B$8)&lt;=13),Inputs!$B$16/14,0)+IF(AND((A666-Inputs!$B$8)&gt;=14,(A666-Inputs!$B$8)&lt;=Inputs!$B$35-15),Inputs!$B$18/MAX(1,Inputs!$B$35-28),0)+IF(AND((A666-Inputs!$B$8)&gt;=Inputs!$B$35-14,(A666-Inputs!$B$8)&lt;=Inputs!$B$35-1,(A666-Inputs!$B$8)&gt;=14),Inputs!$B$17/14,0))</f>
        <v/>
      </c>
      <c r="C666" s="29">
        <f>B666*Inputs!$B$10</f>
        <v/>
      </c>
      <c r="D666" s="29">
        <f>SUMIFS(Outflows!$C$5:$C$64,Outflows!$A$5:$A$64,A666)</f>
        <v/>
      </c>
      <c r="E666" s="29">
        <f>IF(ROW()-4-Inputs!$B$24&gt;=1,INDEX($C$5:$C$764,ROW()-4-Inputs!$B$24),0)</f>
        <v/>
      </c>
      <c r="F666" s="29">
        <f>F665+C666</f>
        <v/>
      </c>
      <c r="G666" s="29">
        <f>IF(A666&gt;=Inputs!$B$32,$F$764,MIN(IF(Inputs!$B$28="",1E+15,Inputs!$B$28),(1-Inputs!$B$26)*IF(ROW()-4-Inputs!$B$27&gt;=1,INDEX($F$5:$F$764,ROW()-4-Inputs!$B$27),0)))</f>
        <v/>
      </c>
      <c r="H666" s="29">
        <f>G666-G665</f>
        <v/>
      </c>
      <c r="I666" s="29">
        <f>IF(A666=Inputs!$B$32,$F$764,0)</f>
        <v/>
      </c>
      <c r="J666" s="29">
        <f>CHOOSE(Inputs!$B$37,E666,H666,I666)</f>
        <v/>
      </c>
      <c r="K666" s="29">
        <f>K665+J666-D666</f>
        <v/>
      </c>
      <c r="L666" s="29">
        <f>L665+E666-D666</f>
        <v/>
      </c>
      <c r="M666" s="29">
        <f>M665+H666-D666</f>
        <v/>
      </c>
      <c r="N666" s="29">
        <f>N665+I666-D666</f>
        <v/>
      </c>
      <c r="O666" s="29">
        <f>IF(MONTH(A666)&lt;&gt;MONTH(A665),K666,MIN(O665,K666))</f>
        <v/>
      </c>
      <c r="P666" s="29">
        <f>IF(MONTH(A666)&lt;&gt;MONTH(A665),L666,MIN(P665,L666))</f>
        <v/>
      </c>
      <c r="Q666" s="29">
        <f>IF(MONTH(A666)&lt;&gt;MONTH(A665),M666,MIN(Q665,M666))</f>
        <v/>
      </c>
      <c r="R666" s="29">
        <f>IF(MONTH(A666)&lt;&gt;MONTH(A665),N666,MIN(R665,N666))</f>
        <v/>
      </c>
    </row>
    <row r="667">
      <c r="A667" s="27">
        <f>A666+1</f>
        <v/>
      </c>
      <c r="B667" s="28">
        <f>Inputs!$B$9*(IF(AND((A667-Inputs!$B$8)&gt;=0,(A667-Inputs!$B$8)&lt;=13),Inputs!$B$16/14,0)+IF(AND((A667-Inputs!$B$8)&gt;=14,(A667-Inputs!$B$8)&lt;=Inputs!$B$35-15),Inputs!$B$18/MAX(1,Inputs!$B$35-28),0)+IF(AND((A667-Inputs!$B$8)&gt;=Inputs!$B$35-14,(A667-Inputs!$B$8)&lt;=Inputs!$B$35-1,(A667-Inputs!$B$8)&gt;=14),Inputs!$B$17/14,0))</f>
        <v/>
      </c>
      <c r="C667" s="29">
        <f>B667*Inputs!$B$10</f>
        <v/>
      </c>
      <c r="D667" s="29">
        <f>SUMIFS(Outflows!$C$5:$C$64,Outflows!$A$5:$A$64,A667)</f>
        <v/>
      </c>
      <c r="E667" s="29">
        <f>IF(ROW()-4-Inputs!$B$24&gt;=1,INDEX($C$5:$C$764,ROW()-4-Inputs!$B$24),0)</f>
        <v/>
      </c>
      <c r="F667" s="29">
        <f>F666+C667</f>
        <v/>
      </c>
      <c r="G667" s="29">
        <f>IF(A667&gt;=Inputs!$B$32,$F$764,MIN(IF(Inputs!$B$28="",1E+15,Inputs!$B$28),(1-Inputs!$B$26)*IF(ROW()-4-Inputs!$B$27&gt;=1,INDEX($F$5:$F$764,ROW()-4-Inputs!$B$27),0)))</f>
        <v/>
      </c>
      <c r="H667" s="29">
        <f>G667-G666</f>
        <v/>
      </c>
      <c r="I667" s="29">
        <f>IF(A667=Inputs!$B$32,$F$764,0)</f>
        <v/>
      </c>
      <c r="J667" s="29">
        <f>CHOOSE(Inputs!$B$37,E667,H667,I667)</f>
        <v/>
      </c>
      <c r="K667" s="29">
        <f>K666+J667-D667</f>
        <v/>
      </c>
      <c r="L667" s="29">
        <f>L666+E667-D667</f>
        <v/>
      </c>
      <c r="M667" s="29">
        <f>M666+H667-D667</f>
        <v/>
      </c>
      <c r="N667" s="29">
        <f>N666+I667-D667</f>
        <v/>
      </c>
      <c r="O667" s="29">
        <f>IF(MONTH(A667)&lt;&gt;MONTH(A666),K667,MIN(O666,K667))</f>
        <v/>
      </c>
      <c r="P667" s="29">
        <f>IF(MONTH(A667)&lt;&gt;MONTH(A666),L667,MIN(P666,L667))</f>
        <v/>
      </c>
      <c r="Q667" s="29">
        <f>IF(MONTH(A667)&lt;&gt;MONTH(A666),M667,MIN(Q666,M667))</f>
        <v/>
      </c>
      <c r="R667" s="29">
        <f>IF(MONTH(A667)&lt;&gt;MONTH(A666),N667,MIN(R666,N667))</f>
        <v/>
      </c>
    </row>
    <row r="668">
      <c r="A668" s="27">
        <f>A667+1</f>
        <v/>
      </c>
      <c r="B668" s="28">
        <f>Inputs!$B$9*(IF(AND((A668-Inputs!$B$8)&gt;=0,(A668-Inputs!$B$8)&lt;=13),Inputs!$B$16/14,0)+IF(AND((A668-Inputs!$B$8)&gt;=14,(A668-Inputs!$B$8)&lt;=Inputs!$B$35-15),Inputs!$B$18/MAX(1,Inputs!$B$35-28),0)+IF(AND((A668-Inputs!$B$8)&gt;=Inputs!$B$35-14,(A668-Inputs!$B$8)&lt;=Inputs!$B$35-1,(A668-Inputs!$B$8)&gt;=14),Inputs!$B$17/14,0))</f>
        <v/>
      </c>
      <c r="C668" s="29">
        <f>B668*Inputs!$B$10</f>
        <v/>
      </c>
      <c r="D668" s="29">
        <f>SUMIFS(Outflows!$C$5:$C$64,Outflows!$A$5:$A$64,A668)</f>
        <v/>
      </c>
      <c r="E668" s="29">
        <f>IF(ROW()-4-Inputs!$B$24&gt;=1,INDEX($C$5:$C$764,ROW()-4-Inputs!$B$24),0)</f>
        <v/>
      </c>
      <c r="F668" s="29">
        <f>F667+C668</f>
        <v/>
      </c>
      <c r="G668" s="29">
        <f>IF(A668&gt;=Inputs!$B$32,$F$764,MIN(IF(Inputs!$B$28="",1E+15,Inputs!$B$28),(1-Inputs!$B$26)*IF(ROW()-4-Inputs!$B$27&gt;=1,INDEX($F$5:$F$764,ROW()-4-Inputs!$B$27),0)))</f>
        <v/>
      </c>
      <c r="H668" s="29">
        <f>G668-G667</f>
        <v/>
      </c>
      <c r="I668" s="29">
        <f>IF(A668=Inputs!$B$32,$F$764,0)</f>
        <v/>
      </c>
      <c r="J668" s="29">
        <f>CHOOSE(Inputs!$B$37,E668,H668,I668)</f>
        <v/>
      </c>
      <c r="K668" s="29">
        <f>K667+J668-D668</f>
        <v/>
      </c>
      <c r="L668" s="29">
        <f>L667+E668-D668</f>
        <v/>
      </c>
      <c r="M668" s="29">
        <f>M667+H668-D668</f>
        <v/>
      </c>
      <c r="N668" s="29">
        <f>N667+I668-D668</f>
        <v/>
      </c>
      <c r="O668" s="29">
        <f>IF(MONTH(A668)&lt;&gt;MONTH(A667),K668,MIN(O667,K668))</f>
        <v/>
      </c>
      <c r="P668" s="29">
        <f>IF(MONTH(A668)&lt;&gt;MONTH(A667),L668,MIN(P667,L668))</f>
        <v/>
      </c>
      <c r="Q668" s="29">
        <f>IF(MONTH(A668)&lt;&gt;MONTH(A667),M668,MIN(Q667,M668))</f>
        <v/>
      </c>
      <c r="R668" s="29">
        <f>IF(MONTH(A668)&lt;&gt;MONTH(A667),N668,MIN(R667,N668))</f>
        <v/>
      </c>
    </row>
    <row r="669">
      <c r="A669" s="27">
        <f>A668+1</f>
        <v/>
      </c>
      <c r="B669" s="28">
        <f>Inputs!$B$9*(IF(AND((A669-Inputs!$B$8)&gt;=0,(A669-Inputs!$B$8)&lt;=13),Inputs!$B$16/14,0)+IF(AND((A669-Inputs!$B$8)&gt;=14,(A669-Inputs!$B$8)&lt;=Inputs!$B$35-15),Inputs!$B$18/MAX(1,Inputs!$B$35-28),0)+IF(AND((A669-Inputs!$B$8)&gt;=Inputs!$B$35-14,(A669-Inputs!$B$8)&lt;=Inputs!$B$35-1,(A669-Inputs!$B$8)&gt;=14),Inputs!$B$17/14,0))</f>
        <v/>
      </c>
      <c r="C669" s="29">
        <f>B669*Inputs!$B$10</f>
        <v/>
      </c>
      <c r="D669" s="29">
        <f>SUMIFS(Outflows!$C$5:$C$64,Outflows!$A$5:$A$64,A669)</f>
        <v/>
      </c>
      <c r="E669" s="29">
        <f>IF(ROW()-4-Inputs!$B$24&gt;=1,INDEX($C$5:$C$764,ROW()-4-Inputs!$B$24),0)</f>
        <v/>
      </c>
      <c r="F669" s="29">
        <f>F668+C669</f>
        <v/>
      </c>
      <c r="G669" s="29">
        <f>IF(A669&gt;=Inputs!$B$32,$F$764,MIN(IF(Inputs!$B$28="",1E+15,Inputs!$B$28),(1-Inputs!$B$26)*IF(ROW()-4-Inputs!$B$27&gt;=1,INDEX($F$5:$F$764,ROW()-4-Inputs!$B$27),0)))</f>
        <v/>
      </c>
      <c r="H669" s="29">
        <f>G669-G668</f>
        <v/>
      </c>
      <c r="I669" s="29">
        <f>IF(A669=Inputs!$B$32,$F$764,0)</f>
        <v/>
      </c>
      <c r="J669" s="29">
        <f>CHOOSE(Inputs!$B$37,E669,H669,I669)</f>
        <v/>
      </c>
      <c r="K669" s="29">
        <f>K668+J669-D669</f>
        <v/>
      </c>
      <c r="L669" s="29">
        <f>L668+E669-D669</f>
        <v/>
      </c>
      <c r="M669" s="29">
        <f>M668+H669-D669</f>
        <v/>
      </c>
      <c r="N669" s="29">
        <f>N668+I669-D669</f>
        <v/>
      </c>
      <c r="O669" s="29">
        <f>IF(MONTH(A669)&lt;&gt;MONTH(A668),K669,MIN(O668,K669))</f>
        <v/>
      </c>
      <c r="P669" s="29">
        <f>IF(MONTH(A669)&lt;&gt;MONTH(A668),L669,MIN(P668,L669))</f>
        <v/>
      </c>
      <c r="Q669" s="29">
        <f>IF(MONTH(A669)&lt;&gt;MONTH(A668),M669,MIN(Q668,M669))</f>
        <v/>
      </c>
      <c r="R669" s="29">
        <f>IF(MONTH(A669)&lt;&gt;MONTH(A668),N669,MIN(R668,N669))</f>
        <v/>
      </c>
    </row>
    <row r="670">
      <c r="A670" s="27">
        <f>A669+1</f>
        <v/>
      </c>
      <c r="B670" s="28">
        <f>Inputs!$B$9*(IF(AND((A670-Inputs!$B$8)&gt;=0,(A670-Inputs!$B$8)&lt;=13),Inputs!$B$16/14,0)+IF(AND((A670-Inputs!$B$8)&gt;=14,(A670-Inputs!$B$8)&lt;=Inputs!$B$35-15),Inputs!$B$18/MAX(1,Inputs!$B$35-28),0)+IF(AND((A670-Inputs!$B$8)&gt;=Inputs!$B$35-14,(A670-Inputs!$B$8)&lt;=Inputs!$B$35-1,(A670-Inputs!$B$8)&gt;=14),Inputs!$B$17/14,0))</f>
        <v/>
      </c>
      <c r="C670" s="29">
        <f>B670*Inputs!$B$10</f>
        <v/>
      </c>
      <c r="D670" s="29">
        <f>SUMIFS(Outflows!$C$5:$C$64,Outflows!$A$5:$A$64,A670)</f>
        <v/>
      </c>
      <c r="E670" s="29">
        <f>IF(ROW()-4-Inputs!$B$24&gt;=1,INDEX($C$5:$C$764,ROW()-4-Inputs!$B$24),0)</f>
        <v/>
      </c>
      <c r="F670" s="29">
        <f>F669+C670</f>
        <v/>
      </c>
      <c r="G670" s="29">
        <f>IF(A670&gt;=Inputs!$B$32,$F$764,MIN(IF(Inputs!$B$28="",1E+15,Inputs!$B$28),(1-Inputs!$B$26)*IF(ROW()-4-Inputs!$B$27&gt;=1,INDEX($F$5:$F$764,ROW()-4-Inputs!$B$27),0)))</f>
        <v/>
      </c>
      <c r="H670" s="29">
        <f>G670-G669</f>
        <v/>
      </c>
      <c r="I670" s="29">
        <f>IF(A670=Inputs!$B$32,$F$764,0)</f>
        <v/>
      </c>
      <c r="J670" s="29">
        <f>CHOOSE(Inputs!$B$37,E670,H670,I670)</f>
        <v/>
      </c>
      <c r="K670" s="29">
        <f>K669+J670-D670</f>
        <v/>
      </c>
      <c r="L670" s="29">
        <f>L669+E670-D670</f>
        <v/>
      </c>
      <c r="M670" s="29">
        <f>M669+H670-D670</f>
        <v/>
      </c>
      <c r="N670" s="29">
        <f>N669+I670-D670</f>
        <v/>
      </c>
      <c r="O670" s="29">
        <f>IF(MONTH(A670)&lt;&gt;MONTH(A669),K670,MIN(O669,K670))</f>
        <v/>
      </c>
      <c r="P670" s="29">
        <f>IF(MONTH(A670)&lt;&gt;MONTH(A669),L670,MIN(P669,L670))</f>
        <v/>
      </c>
      <c r="Q670" s="29">
        <f>IF(MONTH(A670)&lt;&gt;MONTH(A669),M670,MIN(Q669,M670))</f>
        <v/>
      </c>
      <c r="R670" s="29">
        <f>IF(MONTH(A670)&lt;&gt;MONTH(A669),N670,MIN(R669,N670))</f>
        <v/>
      </c>
    </row>
    <row r="671">
      <c r="A671" s="27">
        <f>A670+1</f>
        <v/>
      </c>
      <c r="B671" s="28">
        <f>Inputs!$B$9*(IF(AND((A671-Inputs!$B$8)&gt;=0,(A671-Inputs!$B$8)&lt;=13),Inputs!$B$16/14,0)+IF(AND((A671-Inputs!$B$8)&gt;=14,(A671-Inputs!$B$8)&lt;=Inputs!$B$35-15),Inputs!$B$18/MAX(1,Inputs!$B$35-28),0)+IF(AND((A671-Inputs!$B$8)&gt;=Inputs!$B$35-14,(A671-Inputs!$B$8)&lt;=Inputs!$B$35-1,(A671-Inputs!$B$8)&gt;=14),Inputs!$B$17/14,0))</f>
        <v/>
      </c>
      <c r="C671" s="29">
        <f>B671*Inputs!$B$10</f>
        <v/>
      </c>
      <c r="D671" s="29">
        <f>SUMIFS(Outflows!$C$5:$C$64,Outflows!$A$5:$A$64,A671)</f>
        <v/>
      </c>
      <c r="E671" s="29">
        <f>IF(ROW()-4-Inputs!$B$24&gt;=1,INDEX($C$5:$C$764,ROW()-4-Inputs!$B$24),0)</f>
        <v/>
      </c>
      <c r="F671" s="29">
        <f>F670+C671</f>
        <v/>
      </c>
      <c r="G671" s="29">
        <f>IF(A671&gt;=Inputs!$B$32,$F$764,MIN(IF(Inputs!$B$28="",1E+15,Inputs!$B$28),(1-Inputs!$B$26)*IF(ROW()-4-Inputs!$B$27&gt;=1,INDEX($F$5:$F$764,ROW()-4-Inputs!$B$27),0)))</f>
        <v/>
      </c>
      <c r="H671" s="29">
        <f>G671-G670</f>
        <v/>
      </c>
      <c r="I671" s="29">
        <f>IF(A671=Inputs!$B$32,$F$764,0)</f>
        <v/>
      </c>
      <c r="J671" s="29">
        <f>CHOOSE(Inputs!$B$37,E671,H671,I671)</f>
        <v/>
      </c>
      <c r="K671" s="29">
        <f>K670+J671-D671</f>
        <v/>
      </c>
      <c r="L671" s="29">
        <f>L670+E671-D671</f>
        <v/>
      </c>
      <c r="M671" s="29">
        <f>M670+H671-D671</f>
        <v/>
      </c>
      <c r="N671" s="29">
        <f>N670+I671-D671</f>
        <v/>
      </c>
      <c r="O671" s="29">
        <f>IF(MONTH(A671)&lt;&gt;MONTH(A670),K671,MIN(O670,K671))</f>
        <v/>
      </c>
      <c r="P671" s="29">
        <f>IF(MONTH(A671)&lt;&gt;MONTH(A670),L671,MIN(P670,L671))</f>
        <v/>
      </c>
      <c r="Q671" s="29">
        <f>IF(MONTH(A671)&lt;&gt;MONTH(A670),M671,MIN(Q670,M671))</f>
        <v/>
      </c>
      <c r="R671" s="29">
        <f>IF(MONTH(A671)&lt;&gt;MONTH(A670),N671,MIN(R670,N671))</f>
        <v/>
      </c>
    </row>
    <row r="672">
      <c r="A672" s="27">
        <f>A671+1</f>
        <v/>
      </c>
      <c r="B672" s="28">
        <f>Inputs!$B$9*(IF(AND((A672-Inputs!$B$8)&gt;=0,(A672-Inputs!$B$8)&lt;=13),Inputs!$B$16/14,0)+IF(AND((A672-Inputs!$B$8)&gt;=14,(A672-Inputs!$B$8)&lt;=Inputs!$B$35-15),Inputs!$B$18/MAX(1,Inputs!$B$35-28),0)+IF(AND((A672-Inputs!$B$8)&gt;=Inputs!$B$35-14,(A672-Inputs!$B$8)&lt;=Inputs!$B$35-1,(A672-Inputs!$B$8)&gt;=14),Inputs!$B$17/14,0))</f>
        <v/>
      </c>
      <c r="C672" s="29">
        <f>B672*Inputs!$B$10</f>
        <v/>
      </c>
      <c r="D672" s="29">
        <f>SUMIFS(Outflows!$C$5:$C$64,Outflows!$A$5:$A$64,A672)</f>
        <v/>
      </c>
      <c r="E672" s="29">
        <f>IF(ROW()-4-Inputs!$B$24&gt;=1,INDEX($C$5:$C$764,ROW()-4-Inputs!$B$24),0)</f>
        <v/>
      </c>
      <c r="F672" s="29">
        <f>F671+C672</f>
        <v/>
      </c>
      <c r="G672" s="29">
        <f>IF(A672&gt;=Inputs!$B$32,$F$764,MIN(IF(Inputs!$B$28="",1E+15,Inputs!$B$28),(1-Inputs!$B$26)*IF(ROW()-4-Inputs!$B$27&gt;=1,INDEX($F$5:$F$764,ROW()-4-Inputs!$B$27),0)))</f>
        <v/>
      </c>
      <c r="H672" s="29">
        <f>G672-G671</f>
        <v/>
      </c>
      <c r="I672" s="29">
        <f>IF(A672=Inputs!$B$32,$F$764,0)</f>
        <v/>
      </c>
      <c r="J672" s="29">
        <f>CHOOSE(Inputs!$B$37,E672,H672,I672)</f>
        <v/>
      </c>
      <c r="K672" s="29">
        <f>K671+J672-D672</f>
        <v/>
      </c>
      <c r="L672" s="29">
        <f>L671+E672-D672</f>
        <v/>
      </c>
      <c r="M672" s="29">
        <f>M671+H672-D672</f>
        <v/>
      </c>
      <c r="N672" s="29">
        <f>N671+I672-D672</f>
        <v/>
      </c>
      <c r="O672" s="29">
        <f>IF(MONTH(A672)&lt;&gt;MONTH(A671),K672,MIN(O671,K672))</f>
        <v/>
      </c>
      <c r="P672" s="29">
        <f>IF(MONTH(A672)&lt;&gt;MONTH(A671),L672,MIN(P671,L672))</f>
        <v/>
      </c>
      <c r="Q672" s="29">
        <f>IF(MONTH(A672)&lt;&gt;MONTH(A671),M672,MIN(Q671,M672))</f>
        <v/>
      </c>
      <c r="R672" s="29">
        <f>IF(MONTH(A672)&lt;&gt;MONTH(A671),N672,MIN(R671,N672))</f>
        <v/>
      </c>
    </row>
    <row r="673">
      <c r="A673" s="27">
        <f>A672+1</f>
        <v/>
      </c>
      <c r="B673" s="28">
        <f>Inputs!$B$9*(IF(AND((A673-Inputs!$B$8)&gt;=0,(A673-Inputs!$B$8)&lt;=13),Inputs!$B$16/14,0)+IF(AND((A673-Inputs!$B$8)&gt;=14,(A673-Inputs!$B$8)&lt;=Inputs!$B$35-15),Inputs!$B$18/MAX(1,Inputs!$B$35-28),0)+IF(AND((A673-Inputs!$B$8)&gt;=Inputs!$B$35-14,(A673-Inputs!$B$8)&lt;=Inputs!$B$35-1,(A673-Inputs!$B$8)&gt;=14),Inputs!$B$17/14,0))</f>
        <v/>
      </c>
      <c r="C673" s="29">
        <f>B673*Inputs!$B$10</f>
        <v/>
      </c>
      <c r="D673" s="29">
        <f>SUMIFS(Outflows!$C$5:$C$64,Outflows!$A$5:$A$64,A673)</f>
        <v/>
      </c>
      <c r="E673" s="29">
        <f>IF(ROW()-4-Inputs!$B$24&gt;=1,INDEX($C$5:$C$764,ROW()-4-Inputs!$B$24),0)</f>
        <v/>
      </c>
      <c r="F673" s="29">
        <f>F672+C673</f>
        <v/>
      </c>
      <c r="G673" s="29">
        <f>IF(A673&gt;=Inputs!$B$32,$F$764,MIN(IF(Inputs!$B$28="",1E+15,Inputs!$B$28),(1-Inputs!$B$26)*IF(ROW()-4-Inputs!$B$27&gt;=1,INDEX($F$5:$F$764,ROW()-4-Inputs!$B$27),0)))</f>
        <v/>
      </c>
      <c r="H673" s="29">
        <f>G673-G672</f>
        <v/>
      </c>
      <c r="I673" s="29">
        <f>IF(A673=Inputs!$B$32,$F$764,0)</f>
        <v/>
      </c>
      <c r="J673" s="29">
        <f>CHOOSE(Inputs!$B$37,E673,H673,I673)</f>
        <v/>
      </c>
      <c r="K673" s="29">
        <f>K672+J673-D673</f>
        <v/>
      </c>
      <c r="L673" s="29">
        <f>L672+E673-D673</f>
        <v/>
      </c>
      <c r="M673" s="29">
        <f>M672+H673-D673</f>
        <v/>
      </c>
      <c r="N673" s="29">
        <f>N672+I673-D673</f>
        <v/>
      </c>
      <c r="O673" s="29">
        <f>IF(MONTH(A673)&lt;&gt;MONTH(A672),K673,MIN(O672,K673))</f>
        <v/>
      </c>
      <c r="P673" s="29">
        <f>IF(MONTH(A673)&lt;&gt;MONTH(A672),L673,MIN(P672,L673))</f>
        <v/>
      </c>
      <c r="Q673" s="29">
        <f>IF(MONTH(A673)&lt;&gt;MONTH(A672),M673,MIN(Q672,M673))</f>
        <v/>
      </c>
      <c r="R673" s="29">
        <f>IF(MONTH(A673)&lt;&gt;MONTH(A672),N673,MIN(R672,N673))</f>
        <v/>
      </c>
    </row>
    <row r="674">
      <c r="A674" s="27">
        <f>A673+1</f>
        <v/>
      </c>
      <c r="B674" s="28">
        <f>Inputs!$B$9*(IF(AND((A674-Inputs!$B$8)&gt;=0,(A674-Inputs!$B$8)&lt;=13),Inputs!$B$16/14,0)+IF(AND((A674-Inputs!$B$8)&gt;=14,(A674-Inputs!$B$8)&lt;=Inputs!$B$35-15),Inputs!$B$18/MAX(1,Inputs!$B$35-28),0)+IF(AND((A674-Inputs!$B$8)&gt;=Inputs!$B$35-14,(A674-Inputs!$B$8)&lt;=Inputs!$B$35-1,(A674-Inputs!$B$8)&gt;=14),Inputs!$B$17/14,0))</f>
        <v/>
      </c>
      <c r="C674" s="29">
        <f>B674*Inputs!$B$10</f>
        <v/>
      </c>
      <c r="D674" s="29">
        <f>SUMIFS(Outflows!$C$5:$C$64,Outflows!$A$5:$A$64,A674)</f>
        <v/>
      </c>
      <c r="E674" s="29">
        <f>IF(ROW()-4-Inputs!$B$24&gt;=1,INDEX($C$5:$C$764,ROW()-4-Inputs!$B$24),0)</f>
        <v/>
      </c>
      <c r="F674" s="29">
        <f>F673+C674</f>
        <v/>
      </c>
      <c r="G674" s="29">
        <f>IF(A674&gt;=Inputs!$B$32,$F$764,MIN(IF(Inputs!$B$28="",1E+15,Inputs!$B$28),(1-Inputs!$B$26)*IF(ROW()-4-Inputs!$B$27&gt;=1,INDEX($F$5:$F$764,ROW()-4-Inputs!$B$27),0)))</f>
        <v/>
      </c>
      <c r="H674" s="29">
        <f>G674-G673</f>
        <v/>
      </c>
      <c r="I674" s="29">
        <f>IF(A674=Inputs!$B$32,$F$764,0)</f>
        <v/>
      </c>
      <c r="J674" s="29">
        <f>CHOOSE(Inputs!$B$37,E674,H674,I674)</f>
        <v/>
      </c>
      <c r="K674" s="29">
        <f>K673+J674-D674</f>
        <v/>
      </c>
      <c r="L674" s="29">
        <f>L673+E674-D674</f>
        <v/>
      </c>
      <c r="M674" s="29">
        <f>M673+H674-D674</f>
        <v/>
      </c>
      <c r="N674" s="29">
        <f>N673+I674-D674</f>
        <v/>
      </c>
      <c r="O674" s="29">
        <f>IF(MONTH(A674)&lt;&gt;MONTH(A673),K674,MIN(O673,K674))</f>
        <v/>
      </c>
      <c r="P674" s="29">
        <f>IF(MONTH(A674)&lt;&gt;MONTH(A673),L674,MIN(P673,L674))</f>
        <v/>
      </c>
      <c r="Q674" s="29">
        <f>IF(MONTH(A674)&lt;&gt;MONTH(A673),M674,MIN(Q673,M674))</f>
        <v/>
      </c>
      <c r="R674" s="29">
        <f>IF(MONTH(A674)&lt;&gt;MONTH(A673),N674,MIN(R673,N674))</f>
        <v/>
      </c>
    </row>
    <row r="675">
      <c r="A675" s="27">
        <f>A674+1</f>
        <v/>
      </c>
      <c r="B675" s="28">
        <f>Inputs!$B$9*(IF(AND((A675-Inputs!$B$8)&gt;=0,(A675-Inputs!$B$8)&lt;=13),Inputs!$B$16/14,0)+IF(AND((A675-Inputs!$B$8)&gt;=14,(A675-Inputs!$B$8)&lt;=Inputs!$B$35-15),Inputs!$B$18/MAX(1,Inputs!$B$35-28),0)+IF(AND((A675-Inputs!$B$8)&gt;=Inputs!$B$35-14,(A675-Inputs!$B$8)&lt;=Inputs!$B$35-1,(A675-Inputs!$B$8)&gt;=14),Inputs!$B$17/14,0))</f>
        <v/>
      </c>
      <c r="C675" s="29">
        <f>B675*Inputs!$B$10</f>
        <v/>
      </c>
      <c r="D675" s="29">
        <f>SUMIFS(Outflows!$C$5:$C$64,Outflows!$A$5:$A$64,A675)</f>
        <v/>
      </c>
      <c r="E675" s="29">
        <f>IF(ROW()-4-Inputs!$B$24&gt;=1,INDEX($C$5:$C$764,ROW()-4-Inputs!$B$24),0)</f>
        <v/>
      </c>
      <c r="F675" s="29">
        <f>F674+C675</f>
        <v/>
      </c>
      <c r="G675" s="29">
        <f>IF(A675&gt;=Inputs!$B$32,$F$764,MIN(IF(Inputs!$B$28="",1E+15,Inputs!$B$28),(1-Inputs!$B$26)*IF(ROW()-4-Inputs!$B$27&gt;=1,INDEX($F$5:$F$764,ROW()-4-Inputs!$B$27),0)))</f>
        <v/>
      </c>
      <c r="H675" s="29">
        <f>G675-G674</f>
        <v/>
      </c>
      <c r="I675" s="29">
        <f>IF(A675=Inputs!$B$32,$F$764,0)</f>
        <v/>
      </c>
      <c r="J675" s="29">
        <f>CHOOSE(Inputs!$B$37,E675,H675,I675)</f>
        <v/>
      </c>
      <c r="K675" s="29">
        <f>K674+J675-D675</f>
        <v/>
      </c>
      <c r="L675" s="29">
        <f>L674+E675-D675</f>
        <v/>
      </c>
      <c r="M675" s="29">
        <f>M674+H675-D675</f>
        <v/>
      </c>
      <c r="N675" s="29">
        <f>N674+I675-D675</f>
        <v/>
      </c>
      <c r="O675" s="29">
        <f>IF(MONTH(A675)&lt;&gt;MONTH(A674),K675,MIN(O674,K675))</f>
        <v/>
      </c>
      <c r="P675" s="29">
        <f>IF(MONTH(A675)&lt;&gt;MONTH(A674),L675,MIN(P674,L675))</f>
        <v/>
      </c>
      <c r="Q675" s="29">
        <f>IF(MONTH(A675)&lt;&gt;MONTH(A674),M675,MIN(Q674,M675))</f>
        <v/>
      </c>
      <c r="R675" s="29">
        <f>IF(MONTH(A675)&lt;&gt;MONTH(A674),N675,MIN(R674,N675))</f>
        <v/>
      </c>
    </row>
    <row r="676">
      <c r="A676" s="27">
        <f>A675+1</f>
        <v/>
      </c>
      <c r="B676" s="28">
        <f>Inputs!$B$9*(IF(AND((A676-Inputs!$B$8)&gt;=0,(A676-Inputs!$B$8)&lt;=13),Inputs!$B$16/14,0)+IF(AND((A676-Inputs!$B$8)&gt;=14,(A676-Inputs!$B$8)&lt;=Inputs!$B$35-15),Inputs!$B$18/MAX(1,Inputs!$B$35-28),0)+IF(AND((A676-Inputs!$B$8)&gt;=Inputs!$B$35-14,(A676-Inputs!$B$8)&lt;=Inputs!$B$35-1,(A676-Inputs!$B$8)&gt;=14),Inputs!$B$17/14,0))</f>
        <v/>
      </c>
      <c r="C676" s="29">
        <f>B676*Inputs!$B$10</f>
        <v/>
      </c>
      <c r="D676" s="29">
        <f>SUMIFS(Outflows!$C$5:$C$64,Outflows!$A$5:$A$64,A676)</f>
        <v/>
      </c>
      <c r="E676" s="29">
        <f>IF(ROW()-4-Inputs!$B$24&gt;=1,INDEX($C$5:$C$764,ROW()-4-Inputs!$B$24),0)</f>
        <v/>
      </c>
      <c r="F676" s="29">
        <f>F675+C676</f>
        <v/>
      </c>
      <c r="G676" s="29">
        <f>IF(A676&gt;=Inputs!$B$32,$F$764,MIN(IF(Inputs!$B$28="",1E+15,Inputs!$B$28),(1-Inputs!$B$26)*IF(ROW()-4-Inputs!$B$27&gt;=1,INDEX($F$5:$F$764,ROW()-4-Inputs!$B$27),0)))</f>
        <v/>
      </c>
      <c r="H676" s="29">
        <f>G676-G675</f>
        <v/>
      </c>
      <c r="I676" s="29">
        <f>IF(A676=Inputs!$B$32,$F$764,0)</f>
        <v/>
      </c>
      <c r="J676" s="29">
        <f>CHOOSE(Inputs!$B$37,E676,H676,I676)</f>
        <v/>
      </c>
      <c r="K676" s="29">
        <f>K675+J676-D676</f>
        <v/>
      </c>
      <c r="L676" s="29">
        <f>L675+E676-D676</f>
        <v/>
      </c>
      <c r="M676" s="29">
        <f>M675+H676-D676</f>
        <v/>
      </c>
      <c r="N676" s="29">
        <f>N675+I676-D676</f>
        <v/>
      </c>
      <c r="O676" s="29">
        <f>IF(MONTH(A676)&lt;&gt;MONTH(A675),K676,MIN(O675,K676))</f>
        <v/>
      </c>
      <c r="P676" s="29">
        <f>IF(MONTH(A676)&lt;&gt;MONTH(A675),L676,MIN(P675,L676))</f>
        <v/>
      </c>
      <c r="Q676" s="29">
        <f>IF(MONTH(A676)&lt;&gt;MONTH(A675),M676,MIN(Q675,M676))</f>
        <v/>
      </c>
      <c r="R676" s="29">
        <f>IF(MONTH(A676)&lt;&gt;MONTH(A675),N676,MIN(R675,N676))</f>
        <v/>
      </c>
    </row>
    <row r="677">
      <c r="A677" s="27">
        <f>A676+1</f>
        <v/>
      </c>
      <c r="B677" s="28">
        <f>Inputs!$B$9*(IF(AND((A677-Inputs!$B$8)&gt;=0,(A677-Inputs!$B$8)&lt;=13),Inputs!$B$16/14,0)+IF(AND((A677-Inputs!$B$8)&gt;=14,(A677-Inputs!$B$8)&lt;=Inputs!$B$35-15),Inputs!$B$18/MAX(1,Inputs!$B$35-28),0)+IF(AND((A677-Inputs!$B$8)&gt;=Inputs!$B$35-14,(A677-Inputs!$B$8)&lt;=Inputs!$B$35-1,(A677-Inputs!$B$8)&gt;=14),Inputs!$B$17/14,0))</f>
        <v/>
      </c>
      <c r="C677" s="29">
        <f>B677*Inputs!$B$10</f>
        <v/>
      </c>
      <c r="D677" s="29">
        <f>SUMIFS(Outflows!$C$5:$C$64,Outflows!$A$5:$A$64,A677)</f>
        <v/>
      </c>
      <c r="E677" s="29">
        <f>IF(ROW()-4-Inputs!$B$24&gt;=1,INDEX($C$5:$C$764,ROW()-4-Inputs!$B$24),0)</f>
        <v/>
      </c>
      <c r="F677" s="29">
        <f>F676+C677</f>
        <v/>
      </c>
      <c r="G677" s="29">
        <f>IF(A677&gt;=Inputs!$B$32,$F$764,MIN(IF(Inputs!$B$28="",1E+15,Inputs!$B$28),(1-Inputs!$B$26)*IF(ROW()-4-Inputs!$B$27&gt;=1,INDEX($F$5:$F$764,ROW()-4-Inputs!$B$27),0)))</f>
        <v/>
      </c>
      <c r="H677" s="29">
        <f>G677-G676</f>
        <v/>
      </c>
      <c r="I677" s="29">
        <f>IF(A677=Inputs!$B$32,$F$764,0)</f>
        <v/>
      </c>
      <c r="J677" s="29">
        <f>CHOOSE(Inputs!$B$37,E677,H677,I677)</f>
        <v/>
      </c>
      <c r="K677" s="29">
        <f>K676+J677-D677</f>
        <v/>
      </c>
      <c r="L677" s="29">
        <f>L676+E677-D677</f>
        <v/>
      </c>
      <c r="M677" s="29">
        <f>M676+H677-D677</f>
        <v/>
      </c>
      <c r="N677" s="29">
        <f>N676+I677-D677</f>
        <v/>
      </c>
      <c r="O677" s="29">
        <f>IF(MONTH(A677)&lt;&gt;MONTH(A676),K677,MIN(O676,K677))</f>
        <v/>
      </c>
      <c r="P677" s="29">
        <f>IF(MONTH(A677)&lt;&gt;MONTH(A676),L677,MIN(P676,L677))</f>
        <v/>
      </c>
      <c r="Q677" s="29">
        <f>IF(MONTH(A677)&lt;&gt;MONTH(A676),M677,MIN(Q676,M677))</f>
        <v/>
      </c>
      <c r="R677" s="29">
        <f>IF(MONTH(A677)&lt;&gt;MONTH(A676),N677,MIN(R676,N677))</f>
        <v/>
      </c>
    </row>
    <row r="678">
      <c r="A678" s="27">
        <f>A677+1</f>
        <v/>
      </c>
      <c r="B678" s="28">
        <f>Inputs!$B$9*(IF(AND((A678-Inputs!$B$8)&gt;=0,(A678-Inputs!$B$8)&lt;=13),Inputs!$B$16/14,0)+IF(AND((A678-Inputs!$B$8)&gt;=14,(A678-Inputs!$B$8)&lt;=Inputs!$B$35-15),Inputs!$B$18/MAX(1,Inputs!$B$35-28),0)+IF(AND((A678-Inputs!$B$8)&gt;=Inputs!$B$35-14,(A678-Inputs!$B$8)&lt;=Inputs!$B$35-1,(A678-Inputs!$B$8)&gt;=14),Inputs!$B$17/14,0))</f>
        <v/>
      </c>
      <c r="C678" s="29">
        <f>B678*Inputs!$B$10</f>
        <v/>
      </c>
      <c r="D678" s="29">
        <f>SUMIFS(Outflows!$C$5:$C$64,Outflows!$A$5:$A$64,A678)</f>
        <v/>
      </c>
      <c r="E678" s="29">
        <f>IF(ROW()-4-Inputs!$B$24&gt;=1,INDEX($C$5:$C$764,ROW()-4-Inputs!$B$24),0)</f>
        <v/>
      </c>
      <c r="F678" s="29">
        <f>F677+C678</f>
        <v/>
      </c>
      <c r="G678" s="29">
        <f>IF(A678&gt;=Inputs!$B$32,$F$764,MIN(IF(Inputs!$B$28="",1E+15,Inputs!$B$28),(1-Inputs!$B$26)*IF(ROW()-4-Inputs!$B$27&gt;=1,INDEX($F$5:$F$764,ROW()-4-Inputs!$B$27),0)))</f>
        <v/>
      </c>
      <c r="H678" s="29">
        <f>G678-G677</f>
        <v/>
      </c>
      <c r="I678" s="29">
        <f>IF(A678=Inputs!$B$32,$F$764,0)</f>
        <v/>
      </c>
      <c r="J678" s="29">
        <f>CHOOSE(Inputs!$B$37,E678,H678,I678)</f>
        <v/>
      </c>
      <c r="K678" s="29">
        <f>K677+J678-D678</f>
        <v/>
      </c>
      <c r="L678" s="29">
        <f>L677+E678-D678</f>
        <v/>
      </c>
      <c r="M678" s="29">
        <f>M677+H678-D678</f>
        <v/>
      </c>
      <c r="N678" s="29">
        <f>N677+I678-D678</f>
        <v/>
      </c>
      <c r="O678" s="29">
        <f>IF(MONTH(A678)&lt;&gt;MONTH(A677),K678,MIN(O677,K678))</f>
        <v/>
      </c>
      <c r="P678" s="29">
        <f>IF(MONTH(A678)&lt;&gt;MONTH(A677),L678,MIN(P677,L678))</f>
        <v/>
      </c>
      <c r="Q678" s="29">
        <f>IF(MONTH(A678)&lt;&gt;MONTH(A677),M678,MIN(Q677,M678))</f>
        <v/>
      </c>
      <c r="R678" s="29">
        <f>IF(MONTH(A678)&lt;&gt;MONTH(A677),N678,MIN(R677,N678))</f>
        <v/>
      </c>
    </row>
    <row r="679">
      <c r="A679" s="27">
        <f>A678+1</f>
        <v/>
      </c>
      <c r="B679" s="28">
        <f>Inputs!$B$9*(IF(AND((A679-Inputs!$B$8)&gt;=0,(A679-Inputs!$B$8)&lt;=13),Inputs!$B$16/14,0)+IF(AND((A679-Inputs!$B$8)&gt;=14,(A679-Inputs!$B$8)&lt;=Inputs!$B$35-15),Inputs!$B$18/MAX(1,Inputs!$B$35-28),0)+IF(AND((A679-Inputs!$B$8)&gt;=Inputs!$B$35-14,(A679-Inputs!$B$8)&lt;=Inputs!$B$35-1,(A679-Inputs!$B$8)&gt;=14),Inputs!$B$17/14,0))</f>
        <v/>
      </c>
      <c r="C679" s="29">
        <f>B679*Inputs!$B$10</f>
        <v/>
      </c>
      <c r="D679" s="29">
        <f>SUMIFS(Outflows!$C$5:$C$64,Outflows!$A$5:$A$64,A679)</f>
        <v/>
      </c>
      <c r="E679" s="29">
        <f>IF(ROW()-4-Inputs!$B$24&gt;=1,INDEX($C$5:$C$764,ROW()-4-Inputs!$B$24),0)</f>
        <v/>
      </c>
      <c r="F679" s="29">
        <f>F678+C679</f>
        <v/>
      </c>
      <c r="G679" s="29">
        <f>IF(A679&gt;=Inputs!$B$32,$F$764,MIN(IF(Inputs!$B$28="",1E+15,Inputs!$B$28),(1-Inputs!$B$26)*IF(ROW()-4-Inputs!$B$27&gt;=1,INDEX($F$5:$F$764,ROW()-4-Inputs!$B$27),0)))</f>
        <v/>
      </c>
      <c r="H679" s="29">
        <f>G679-G678</f>
        <v/>
      </c>
      <c r="I679" s="29">
        <f>IF(A679=Inputs!$B$32,$F$764,0)</f>
        <v/>
      </c>
      <c r="J679" s="29">
        <f>CHOOSE(Inputs!$B$37,E679,H679,I679)</f>
        <v/>
      </c>
      <c r="K679" s="29">
        <f>K678+J679-D679</f>
        <v/>
      </c>
      <c r="L679" s="29">
        <f>L678+E679-D679</f>
        <v/>
      </c>
      <c r="M679" s="29">
        <f>M678+H679-D679</f>
        <v/>
      </c>
      <c r="N679" s="29">
        <f>N678+I679-D679</f>
        <v/>
      </c>
      <c r="O679" s="29">
        <f>IF(MONTH(A679)&lt;&gt;MONTH(A678),K679,MIN(O678,K679))</f>
        <v/>
      </c>
      <c r="P679" s="29">
        <f>IF(MONTH(A679)&lt;&gt;MONTH(A678),L679,MIN(P678,L679))</f>
        <v/>
      </c>
      <c r="Q679" s="29">
        <f>IF(MONTH(A679)&lt;&gt;MONTH(A678),M679,MIN(Q678,M679))</f>
        <v/>
      </c>
      <c r="R679" s="29">
        <f>IF(MONTH(A679)&lt;&gt;MONTH(A678),N679,MIN(R678,N679))</f>
        <v/>
      </c>
    </row>
    <row r="680">
      <c r="A680" s="27">
        <f>A679+1</f>
        <v/>
      </c>
      <c r="B680" s="28">
        <f>Inputs!$B$9*(IF(AND((A680-Inputs!$B$8)&gt;=0,(A680-Inputs!$B$8)&lt;=13),Inputs!$B$16/14,0)+IF(AND((A680-Inputs!$B$8)&gt;=14,(A680-Inputs!$B$8)&lt;=Inputs!$B$35-15),Inputs!$B$18/MAX(1,Inputs!$B$35-28),0)+IF(AND((A680-Inputs!$B$8)&gt;=Inputs!$B$35-14,(A680-Inputs!$B$8)&lt;=Inputs!$B$35-1,(A680-Inputs!$B$8)&gt;=14),Inputs!$B$17/14,0))</f>
        <v/>
      </c>
      <c r="C680" s="29">
        <f>B680*Inputs!$B$10</f>
        <v/>
      </c>
      <c r="D680" s="29">
        <f>SUMIFS(Outflows!$C$5:$C$64,Outflows!$A$5:$A$64,A680)</f>
        <v/>
      </c>
      <c r="E680" s="29">
        <f>IF(ROW()-4-Inputs!$B$24&gt;=1,INDEX($C$5:$C$764,ROW()-4-Inputs!$B$24),0)</f>
        <v/>
      </c>
      <c r="F680" s="29">
        <f>F679+C680</f>
        <v/>
      </c>
      <c r="G680" s="29">
        <f>IF(A680&gt;=Inputs!$B$32,$F$764,MIN(IF(Inputs!$B$28="",1E+15,Inputs!$B$28),(1-Inputs!$B$26)*IF(ROW()-4-Inputs!$B$27&gt;=1,INDEX($F$5:$F$764,ROW()-4-Inputs!$B$27),0)))</f>
        <v/>
      </c>
      <c r="H680" s="29">
        <f>G680-G679</f>
        <v/>
      </c>
      <c r="I680" s="29">
        <f>IF(A680=Inputs!$B$32,$F$764,0)</f>
        <v/>
      </c>
      <c r="J680" s="29">
        <f>CHOOSE(Inputs!$B$37,E680,H680,I680)</f>
        <v/>
      </c>
      <c r="K680" s="29">
        <f>K679+J680-D680</f>
        <v/>
      </c>
      <c r="L680" s="29">
        <f>L679+E680-D680</f>
        <v/>
      </c>
      <c r="M680" s="29">
        <f>M679+H680-D680</f>
        <v/>
      </c>
      <c r="N680" s="29">
        <f>N679+I680-D680</f>
        <v/>
      </c>
      <c r="O680" s="29">
        <f>IF(MONTH(A680)&lt;&gt;MONTH(A679),K680,MIN(O679,K680))</f>
        <v/>
      </c>
      <c r="P680" s="29">
        <f>IF(MONTH(A680)&lt;&gt;MONTH(A679),L680,MIN(P679,L680))</f>
        <v/>
      </c>
      <c r="Q680" s="29">
        <f>IF(MONTH(A680)&lt;&gt;MONTH(A679),M680,MIN(Q679,M680))</f>
        <v/>
      </c>
      <c r="R680" s="29">
        <f>IF(MONTH(A680)&lt;&gt;MONTH(A679),N680,MIN(R679,N680))</f>
        <v/>
      </c>
    </row>
    <row r="681">
      <c r="A681" s="27">
        <f>A680+1</f>
        <v/>
      </c>
      <c r="B681" s="28">
        <f>Inputs!$B$9*(IF(AND((A681-Inputs!$B$8)&gt;=0,(A681-Inputs!$B$8)&lt;=13),Inputs!$B$16/14,0)+IF(AND((A681-Inputs!$B$8)&gt;=14,(A681-Inputs!$B$8)&lt;=Inputs!$B$35-15),Inputs!$B$18/MAX(1,Inputs!$B$35-28),0)+IF(AND((A681-Inputs!$B$8)&gt;=Inputs!$B$35-14,(A681-Inputs!$B$8)&lt;=Inputs!$B$35-1,(A681-Inputs!$B$8)&gt;=14),Inputs!$B$17/14,0))</f>
        <v/>
      </c>
      <c r="C681" s="29">
        <f>B681*Inputs!$B$10</f>
        <v/>
      </c>
      <c r="D681" s="29">
        <f>SUMIFS(Outflows!$C$5:$C$64,Outflows!$A$5:$A$64,A681)</f>
        <v/>
      </c>
      <c r="E681" s="29">
        <f>IF(ROW()-4-Inputs!$B$24&gt;=1,INDEX($C$5:$C$764,ROW()-4-Inputs!$B$24),0)</f>
        <v/>
      </c>
      <c r="F681" s="29">
        <f>F680+C681</f>
        <v/>
      </c>
      <c r="G681" s="29">
        <f>IF(A681&gt;=Inputs!$B$32,$F$764,MIN(IF(Inputs!$B$28="",1E+15,Inputs!$B$28),(1-Inputs!$B$26)*IF(ROW()-4-Inputs!$B$27&gt;=1,INDEX($F$5:$F$764,ROW()-4-Inputs!$B$27),0)))</f>
        <v/>
      </c>
      <c r="H681" s="29">
        <f>G681-G680</f>
        <v/>
      </c>
      <c r="I681" s="29">
        <f>IF(A681=Inputs!$B$32,$F$764,0)</f>
        <v/>
      </c>
      <c r="J681" s="29">
        <f>CHOOSE(Inputs!$B$37,E681,H681,I681)</f>
        <v/>
      </c>
      <c r="K681" s="29">
        <f>K680+J681-D681</f>
        <v/>
      </c>
      <c r="L681" s="29">
        <f>L680+E681-D681</f>
        <v/>
      </c>
      <c r="M681" s="29">
        <f>M680+H681-D681</f>
        <v/>
      </c>
      <c r="N681" s="29">
        <f>N680+I681-D681</f>
        <v/>
      </c>
      <c r="O681" s="29">
        <f>IF(MONTH(A681)&lt;&gt;MONTH(A680),K681,MIN(O680,K681))</f>
        <v/>
      </c>
      <c r="P681" s="29">
        <f>IF(MONTH(A681)&lt;&gt;MONTH(A680),L681,MIN(P680,L681))</f>
        <v/>
      </c>
      <c r="Q681" s="29">
        <f>IF(MONTH(A681)&lt;&gt;MONTH(A680),M681,MIN(Q680,M681))</f>
        <v/>
      </c>
      <c r="R681" s="29">
        <f>IF(MONTH(A681)&lt;&gt;MONTH(A680),N681,MIN(R680,N681))</f>
        <v/>
      </c>
    </row>
    <row r="682">
      <c r="A682" s="27">
        <f>A681+1</f>
        <v/>
      </c>
      <c r="B682" s="28">
        <f>Inputs!$B$9*(IF(AND((A682-Inputs!$B$8)&gt;=0,(A682-Inputs!$B$8)&lt;=13),Inputs!$B$16/14,0)+IF(AND((A682-Inputs!$B$8)&gt;=14,(A682-Inputs!$B$8)&lt;=Inputs!$B$35-15),Inputs!$B$18/MAX(1,Inputs!$B$35-28),0)+IF(AND((A682-Inputs!$B$8)&gt;=Inputs!$B$35-14,(A682-Inputs!$B$8)&lt;=Inputs!$B$35-1,(A682-Inputs!$B$8)&gt;=14),Inputs!$B$17/14,0))</f>
        <v/>
      </c>
      <c r="C682" s="29">
        <f>B682*Inputs!$B$10</f>
        <v/>
      </c>
      <c r="D682" s="29">
        <f>SUMIFS(Outflows!$C$5:$C$64,Outflows!$A$5:$A$64,A682)</f>
        <v/>
      </c>
      <c r="E682" s="29">
        <f>IF(ROW()-4-Inputs!$B$24&gt;=1,INDEX($C$5:$C$764,ROW()-4-Inputs!$B$24),0)</f>
        <v/>
      </c>
      <c r="F682" s="29">
        <f>F681+C682</f>
        <v/>
      </c>
      <c r="G682" s="29">
        <f>IF(A682&gt;=Inputs!$B$32,$F$764,MIN(IF(Inputs!$B$28="",1E+15,Inputs!$B$28),(1-Inputs!$B$26)*IF(ROW()-4-Inputs!$B$27&gt;=1,INDEX($F$5:$F$764,ROW()-4-Inputs!$B$27),0)))</f>
        <v/>
      </c>
      <c r="H682" s="29">
        <f>G682-G681</f>
        <v/>
      </c>
      <c r="I682" s="29">
        <f>IF(A682=Inputs!$B$32,$F$764,0)</f>
        <v/>
      </c>
      <c r="J682" s="29">
        <f>CHOOSE(Inputs!$B$37,E682,H682,I682)</f>
        <v/>
      </c>
      <c r="K682" s="29">
        <f>K681+J682-D682</f>
        <v/>
      </c>
      <c r="L682" s="29">
        <f>L681+E682-D682</f>
        <v/>
      </c>
      <c r="M682" s="29">
        <f>M681+H682-D682</f>
        <v/>
      </c>
      <c r="N682" s="29">
        <f>N681+I682-D682</f>
        <v/>
      </c>
      <c r="O682" s="29">
        <f>IF(MONTH(A682)&lt;&gt;MONTH(A681),K682,MIN(O681,K682))</f>
        <v/>
      </c>
      <c r="P682" s="29">
        <f>IF(MONTH(A682)&lt;&gt;MONTH(A681),L682,MIN(P681,L682))</f>
        <v/>
      </c>
      <c r="Q682" s="29">
        <f>IF(MONTH(A682)&lt;&gt;MONTH(A681),M682,MIN(Q681,M682))</f>
        <v/>
      </c>
      <c r="R682" s="29">
        <f>IF(MONTH(A682)&lt;&gt;MONTH(A681),N682,MIN(R681,N682))</f>
        <v/>
      </c>
    </row>
    <row r="683">
      <c r="A683" s="27">
        <f>A682+1</f>
        <v/>
      </c>
      <c r="B683" s="28">
        <f>Inputs!$B$9*(IF(AND((A683-Inputs!$B$8)&gt;=0,(A683-Inputs!$B$8)&lt;=13),Inputs!$B$16/14,0)+IF(AND((A683-Inputs!$B$8)&gt;=14,(A683-Inputs!$B$8)&lt;=Inputs!$B$35-15),Inputs!$B$18/MAX(1,Inputs!$B$35-28),0)+IF(AND((A683-Inputs!$B$8)&gt;=Inputs!$B$35-14,(A683-Inputs!$B$8)&lt;=Inputs!$B$35-1,(A683-Inputs!$B$8)&gt;=14),Inputs!$B$17/14,0))</f>
        <v/>
      </c>
      <c r="C683" s="29">
        <f>B683*Inputs!$B$10</f>
        <v/>
      </c>
      <c r="D683" s="29">
        <f>SUMIFS(Outflows!$C$5:$C$64,Outflows!$A$5:$A$64,A683)</f>
        <v/>
      </c>
      <c r="E683" s="29">
        <f>IF(ROW()-4-Inputs!$B$24&gt;=1,INDEX($C$5:$C$764,ROW()-4-Inputs!$B$24),0)</f>
        <v/>
      </c>
      <c r="F683" s="29">
        <f>F682+C683</f>
        <v/>
      </c>
      <c r="G683" s="29">
        <f>IF(A683&gt;=Inputs!$B$32,$F$764,MIN(IF(Inputs!$B$28="",1E+15,Inputs!$B$28),(1-Inputs!$B$26)*IF(ROW()-4-Inputs!$B$27&gt;=1,INDEX($F$5:$F$764,ROW()-4-Inputs!$B$27),0)))</f>
        <v/>
      </c>
      <c r="H683" s="29">
        <f>G683-G682</f>
        <v/>
      </c>
      <c r="I683" s="29">
        <f>IF(A683=Inputs!$B$32,$F$764,0)</f>
        <v/>
      </c>
      <c r="J683" s="29">
        <f>CHOOSE(Inputs!$B$37,E683,H683,I683)</f>
        <v/>
      </c>
      <c r="K683" s="29">
        <f>K682+J683-D683</f>
        <v/>
      </c>
      <c r="L683" s="29">
        <f>L682+E683-D683</f>
        <v/>
      </c>
      <c r="M683" s="29">
        <f>M682+H683-D683</f>
        <v/>
      </c>
      <c r="N683" s="29">
        <f>N682+I683-D683</f>
        <v/>
      </c>
      <c r="O683" s="29">
        <f>IF(MONTH(A683)&lt;&gt;MONTH(A682),K683,MIN(O682,K683))</f>
        <v/>
      </c>
      <c r="P683" s="29">
        <f>IF(MONTH(A683)&lt;&gt;MONTH(A682),L683,MIN(P682,L683))</f>
        <v/>
      </c>
      <c r="Q683" s="29">
        <f>IF(MONTH(A683)&lt;&gt;MONTH(A682),M683,MIN(Q682,M683))</f>
        <v/>
      </c>
      <c r="R683" s="29">
        <f>IF(MONTH(A683)&lt;&gt;MONTH(A682),N683,MIN(R682,N683))</f>
        <v/>
      </c>
    </row>
    <row r="684">
      <c r="A684" s="27">
        <f>A683+1</f>
        <v/>
      </c>
      <c r="B684" s="28">
        <f>Inputs!$B$9*(IF(AND((A684-Inputs!$B$8)&gt;=0,(A684-Inputs!$B$8)&lt;=13),Inputs!$B$16/14,0)+IF(AND((A684-Inputs!$B$8)&gt;=14,(A684-Inputs!$B$8)&lt;=Inputs!$B$35-15),Inputs!$B$18/MAX(1,Inputs!$B$35-28),0)+IF(AND((A684-Inputs!$B$8)&gt;=Inputs!$B$35-14,(A684-Inputs!$B$8)&lt;=Inputs!$B$35-1,(A684-Inputs!$B$8)&gt;=14),Inputs!$B$17/14,0))</f>
        <v/>
      </c>
      <c r="C684" s="29">
        <f>B684*Inputs!$B$10</f>
        <v/>
      </c>
      <c r="D684" s="29">
        <f>SUMIFS(Outflows!$C$5:$C$64,Outflows!$A$5:$A$64,A684)</f>
        <v/>
      </c>
      <c r="E684" s="29">
        <f>IF(ROW()-4-Inputs!$B$24&gt;=1,INDEX($C$5:$C$764,ROW()-4-Inputs!$B$24),0)</f>
        <v/>
      </c>
      <c r="F684" s="29">
        <f>F683+C684</f>
        <v/>
      </c>
      <c r="G684" s="29">
        <f>IF(A684&gt;=Inputs!$B$32,$F$764,MIN(IF(Inputs!$B$28="",1E+15,Inputs!$B$28),(1-Inputs!$B$26)*IF(ROW()-4-Inputs!$B$27&gt;=1,INDEX($F$5:$F$764,ROW()-4-Inputs!$B$27),0)))</f>
        <v/>
      </c>
      <c r="H684" s="29">
        <f>G684-G683</f>
        <v/>
      </c>
      <c r="I684" s="29">
        <f>IF(A684=Inputs!$B$32,$F$764,0)</f>
        <v/>
      </c>
      <c r="J684" s="29">
        <f>CHOOSE(Inputs!$B$37,E684,H684,I684)</f>
        <v/>
      </c>
      <c r="K684" s="29">
        <f>K683+J684-D684</f>
        <v/>
      </c>
      <c r="L684" s="29">
        <f>L683+E684-D684</f>
        <v/>
      </c>
      <c r="M684" s="29">
        <f>M683+H684-D684</f>
        <v/>
      </c>
      <c r="N684" s="29">
        <f>N683+I684-D684</f>
        <v/>
      </c>
      <c r="O684" s="29">
        <f>IF(MONTH(A684)&lt;&gt;MONTH(A683),K684,MIN(O683,K684))</f>
        <v/>
      </c>
      <c r="P684" s="29">
        <f>IF(MONTH(A684)&lt;&gt;MONTH(A683),L684,MIN(P683,L684))</f>
        <v/>
      </c>
      <c r="Q684" s="29">
        <f>IF(MONTH(A684)&lt;&gt;MONTH(A683),M684,MIN(Q683,M684))</f>
        <v/>
      </c>
      <c r="R684" s="29">
        <f>IF(MONTH(A684)&lt;&gt;MONTH(A683),N684,MIN(R683,N684))</f>
        <v/>
      </c>
    </row>
    <row r="685">
      <c r="A685" s="27">
        <f>A684+1</f>
        <v/>
      </c>
      <c r="B685" s="28">
        <f>Inputs!$B$9*(IF(AND((A685-Inputs!$B$8)&gt;=0,(A685-Inputs!$B$8)&lt;=13),Inputs!$B$16/14,0)+IF(AND((A685-Inputs!$B$8)&gt;=14,(A685-Inputs!$B$8)&lt;=Inputs!$B$35-15),Inputs!$B$18/MAX(1,Inputs!$B$35-28),0)+IF(AND((A685-Inputs!$B$8)&gt;=Inputs!$B$35-14,(A685-Inputs!$B$8)&lt;=Inputs!$B$35-1,(A685-Inputs!$B$8)&gt;=14),Inputs!$B$17/14,0))</f>
        <v/>
      </c>
      <c r="C685" s="29">
        <f>B685*Inputs!$B$10</f>
        <v/>
      </c>
      <c r="D685" s="29">
        <f>SUMIFS(Outflows!$C$5:$C$64,Outflows!$A$5:$A$64,A685)</f>
        <v/>
      </c>
      <c r="E685" s="29">
        <f>IF(ROW()-4-Inputs!$B$24&gt;=1,INDEX($C$5:$C$764,ROW()-4-Inputs!$B$24),0)</f>
        <v/>
      </c>
      <c r="F685" s="29">
        <f>F684+C685</f>
        <v/>
      </c>
      <c r="G685" s="29">
        <f>IF(A685&gt;=Inputs!$B$32,$F$764,MIN(IF(Inputs!$B$28="",1E+15,Inputs!$B$28),(1-Inputs!$B$26)*IF(ROW()-4-Inputs!$B$27&gt;=1,INDEX($F$5:$F$764,ROW()-4-Inputs!$B$27),0)))</f>
        <v/>
      </c>
      <c r="H685" s="29">
        <f>G685-G684</f>
        <v/>
      </c>
      <c r="I685" s="29">
        <f>IF(A685=Inputs!$B$32,$F$764,0)</f>
        <v/>
      </c>
      <c r="J685" s="29">
        <f>CHOOSE(Inputs!$B$37,E685,H685,I685)</f>
        <v/>
      </c>
      <c r="K685" s="29">
        <f>K684+J685-D685</f>
        <v/>
      </c>
      <c r="L685" s="29">
        <f>L684+E685-D685</f>
        <v/>
      </c>
      <c r="M685" s="29">
        <f>M684+H685-D685</f>
        <v/>
      </c>
      <c r="N685" s="29">
        <f>N684+I685-D685</f>
        <v/>
      </c>
      <c r="O685" s="29">
        <f>IF(MONTH(A685)&lt;&gt;MONTH(A684),K685,MIN(O684,K685))</f>
        <v/>
      </c>
      <c r="P685" s="29">
        <f>IF(MONTH(A685)&lt;&gt;MONTH(A684),L685,MIN(P684,L685))</f>
        <v/>
      </c>
      <c r="Q685" s="29">
        <f>IF(MONTH(A685)&lt;&gt;MONTH(A684),M685,MIN(Q684,M685))</f>
        <v/>
      </c>
      <c r="R685" s="29">
        <f>IF(MONTH(A685)&lt;&gt;MONTH(A684),N685,MIN(R684,N685))</f>
        <v/>
      </c>
    </row>
    <row r="686">
      <c r="A686" s="27">
        <f>A685+1</f>
        <v/>
      </c>
      <c r="B686" s="28">
        <f>Inputs!$B$9*(IF(AND((A686-Inputs!$B$8)&gt;=0,(A686-Inputs!$B$8)&lt;=13),Inputs!$B$16/14,0)+IF(AND((A686-Inputs!$B$8)&gt;=14,(A686-Inputs!$B$8)&lt;=Inputs!$B$35-15),Inputs!$B$18/MAX(1,Inputs!$B$35-28),0)+IF(AND((A686-Inputs!$B$8)&gt;=Inputs!$B$35-14,(A686-Inputs!$B$8)&lt;=Inputs!$B$35-1,(A686-Inputs!$B$8)&gt;=14),Inputs!$B$17/14,0))</f>
        <v/>
      </c>
      <c r="C686" s="29">
        <f>B686*Inputs!$B$10</f>
        <v/>
      </c>
      <c r="D686" s="29">
        <f>SUMIFS(Outflows!$C$5:$C$64,Outflows!$A$5:$A$64,A686)</f>
        <v/>
      </c>
      <c r="E686" s="29">
        <f>IF(ROW()-4-Inputs!$B$24&gt;=1,INDEX($C$5:$C$764,ROW()-4-Inputs!$B$24),0)</f>
        <v/>
      </c>
      <c r="F686" s="29">
        <f>F685+C686</f>
        <v/>
      </c>
      <c r="G686" s="29">
        <f>IF(A686&gt;=Inputs!$B$32,$F$764,MIN(IF(Inputs!$B$28="",1E+15,Inputs!$B$28),(1-Inputs!$B$26)*IF(ROW()-4-Inputs!$B$27&gt;=1,INDEX($F$5:$F$764,ROW()-4-Inputs!$B$27),0)))</f>
        <v/>
      </c>
      <c r="H686" s="29">
        <f>G686-G685</f>
        <v/>
      </c>
      <c r="I686" s="29">
        <f>IF(A686=Inputs!$B$32,$F$764,0)</f>
        <v/>
      </c>
      <c r="J686" s="29">
        <f>CHOOSE(Inputs!$B$37,E686,H686,I686)</f>
        <v/>
      </c>
      <c r="K686" s="29">
        <f>K685+J686-D686</f>
        <v/>
      </c>
      <c r="L686" s="29">
        <f>L685+E686-D686</f>
        <v/>
      </c>
      <c r="M686" s="29">
        <f>M685+H686-D686</f>
        <v/>
      </c>
      <c r="N686" s="29">
        <f>N685+I686-D686</f>
        <v/>
      </c>
      <c r="O686" s="29">
        <f>IF(MONTH(A686)&lt;&gt;MONTH(A685),K686,MIN(O685,K686))</f>
        <v/>
      </c>
      <c r="P686" s="29">
        <f>IF(MONTH(A686)&lt;&gt;MONTH(A685),L686,MIN(P685,L686))</f>
        <v/>
      </c>
      <c r="Q686" s="29">
        <f>IF(MONTH(A686)&lt;&gt;MONTH(A685),M686,MIN(Q685,M686))</f>
        <v/>
      </c>
      <c r="R686" s="29">
        <f>IF(MONTH(A686)&lt;&gt;MONTH(A685),N686,MIN(R685,N686))</f>
        <v/>
      </c>
    </row>
    <row r="687">
      <c r="A687" s="27">
        <f>A686+1</f>
        <v/>
      </c>
      <c r="B687" s="28">
        <f>Inputs!$B$9*(IF(AND((A687-Inputs!$B$8)&gt;=0,(A687-Inputs!$B$8)&lt;=13),Inputs!$B$16/14,0)+IF(AND((A687-Inputs!$B$8)&gt;=14,(A687-Inputs!$B$8)&lt;=Inputs!$B$35-15),Inputs!$B$18/MAX(1,Inputs!$B$35-28),0)+IF(AND((A687-Inputs!$B$8)&gt;=Inputs!$B$35-14,(A687-Inputs!$B$8)&lt;=Inputs!$B$35-1,(A687-Inputs!$B$8)&gt;=14),Inputs!$B$17/14,0))</f>
        <v/>
      </c>
      <c r="C687" s="29">
        <f>B687*Inputs!$B$10</f>
        <v/>
      </c>
      <c r="D687" s="29">
        <f>SUMIFS(Outflows!$C$5:$C$64,Outflows!$A$5:$A$64,A687)</f>
        <v/>
      </c>
      <c r="E687" s="29">
        <f>IF(ROW()-4-Inputs!$B$24&gt;=1,INDEX($C$5:$C$764,ROW()-4-Inputs!$B$24),0)</f>
        <v/>
      </c>
      <c r="F687" s="29">
        <f>F686+C687</f>
        <v/>
      </c>
      <c r="G687" s="29">
        <f>IF(A687&gt;=Inputs!$B$32,$F$764,MIN(IF(Inputs!$B$28="",1E+15,Inputs!$B$28),(1-Inputs!$B$26)*IF(ROW()-4-Inputs!$B$27&gt;=1,INDEX($F$5:$F$764,ROW()-4-Inputs!$B$27),0)))</f>
        <v/>
      </c>
      <c r="H687" s="29">
        <f>G687-G686</f>
        <v/>
      </c>
      <c r="I687" s="29">
        <f>IF(A687=Inputs!$B$32,$F$764,0)</f>
        <v/>
      </c>
      <c r="J687" s="29">
        <f>CHOOSE(Inputs!$B$37,E687,H687,I687)</f>
        <v/>
      </c>
      <c r="K687" s="29">
        <f>K686+J687-D687</f>
        <v/>
      </c>
      <c r="L687" s="29">
        <f>L686+E687-D687</f>
        <v/>
      </c>
      <c r="M687" s="29">
        <f>M686+H687-D687</f>
        <v/>
      </c>
      <c r="N687" s="29">
        <f>N686+I687-D687</f>
        <v/>
      </c>
      <c r="O687" s="29">
        <f>IF(MONTH(A687)&lt;&gt;MONTH(A686),K687,MIN(O686,K687))</f>
        <v/>
      </c>
      <c r="P687" s="29">
        <f>IF(MONTH(A687)&lt;&gt;MONTH(A686),L687,MIN(P686,L687))</f>
        <v/>
      </c>
      <c r="Q687" s="29">
        <f>IF(MONTH(A687)&lt;&gt;MONTH(A686),M687,MIN(Q686,M687))</f>
        <v/>
      </c>
      <c r="R687" s="29">
        <f>IF(MONTH(A687)&lt;&gt;MONTH(A686),N687,MIN(R686,N687))</f>
        <v/>
      </c>
    </row>
    <row r="688">
      <c r="A688" s="27">
        <f>A687+1</f>
        <v/>
      </c>
      <c r="B688" s="28">
        <f>Inputs!$B$9*(IF(AND((A688-Inputs!$B$8)&gt;=0,(A688-Inputs!$B$8)&lt;=13),Inputs!$B$16/14,0)+IF(AND((A688-Inputs!$B$8)&gt;=14,(A688-Inputs!$B$8)&lt;=Inputs!$B$35-15),Inputs!$B$18/MAX(1,Inputs!$B$35-28),0)+IF(AND((A688-Inputs!$B$8)&gt;=Inputs!$B$35-14,(A688-Inputs!$B$8)&lt;=Inputs!$B$35-1,(A688-Inputs!$B$8)&gt;=14),Inputs!$B$17/14,0))</f>
        <v/>
      </c>
      <c r="C688" s="29">
        <f>B688*Inputs!$B$10</f>
        <v/>
      </c>
      <c r="D688" s="29">
        <f>SUMIFS(Outflows!$C$5:$C$64,Outflows!$A$5:$A$64,A688)</f>
        <v/>
      </c>
      <c r="E688" s="29">
        <f>IF(ROW()-4-Inputs!$B$24&gt;=1,INDEX($C$5:$C$764,ROW()-4-Inputs!$B$24),0)</f>
        <v/>
      </c>
      <c r="F688" s="29">
        <f>F687+C688</f>
        <v/>
      </c>
      <c r="G688" s="29">
        <f>IF(A688&gt;=Inputs!$B$32,$F$764,MIN(IF(Inputs!$B$28="",1E+15,Inputs!$B$28),(1-Inputs!$B$26)*IF(ROW()-4-Inputs!$B$27&gt;=1,INDEX($F$5:$F$764,ROW()-4-Inputs!$B$27),0)))</f>
        <v/>
      </c>
      <c r="H688" s="29">
        <f>G688-G687</f>
        <v/>
      </c>
      <c r="I688" s="29">
        <f>IF(A688=Inputs!$B$32,$F$764,0)</f>
        <v/>
      </c>
      <c r="J688" s="29">
        <f>CHOOSE(Inputs!$B$37,E688,H688,I688)</f>
        <v/>
      </c>
      <c r="K688" s="29">
        <f>K687+J688-D688</f>
        <v/>
      </c>
      <c r="L688" s="29">
        <f>L687+E688-D688</f>
        <v/>
      </c>
      <c r="M688" s="29">
        <f>M687+H688-D688</f>
        <v/>
      </c>
      <c r="N688" s="29">
        <f>N687+I688-D688</f>
        <v/>
      </c>
      <c r="O688" s="29">
        <f>IF(MONTH(A688)&lt;&gt;MONTH(A687),K688,MIN(O687,K688))</f>
        <v/>
      </c>
      <c r="P688" s="29">
        <f>IF(MONTH(A688)&lt;&gt;MONTH(A687),L688,MIN(P687,L688))</f>
        <v/>
      </c>
      <c r="Q688" s="29">
        <f>IF(MONTH(A688)&lt;&gt;MONTH(A687),M688,MIN(Q687,M688))</f>
        <v/>
      </c>
      <c r="R688" s="29">
        <f>IF(MONTH(A688)&lt;&gt;MONTH(A687),N688,MIN(R687,N688))</f>
        <v/>
      </c>
    </row>
    <row r="689">
      <c r="A689" s="27">
        <f>A688+1</f>
        <v/>
      </c>
      <c r="B689" s="28">
        <f>Inputs!$B$9*(IF(AND((A689-Inputs!$B$8)&gt;=0,(A689-Inputs!$B$8)&lt;=13),Inputs!$B$16/14,0)+IF(AND((A689-Inputs!$B$8)&gt;=14,(A689-Inputs!$B$8)&lt;=Inputs!$B$35-15),Inputs!$B$18/MAX(1,Inputs!$B$35-28),0)+IF(AND((A689-Inputs!$B$8)&gt;=Inputs!$B$35-14,(A689-Inputs!$B$8)&lt;=Inputs!$B$35-1,(A689-Inputs!$B$8)&gt;=14),Inputs!$B$17/14,0))</f>
        <v/>
      </c>
      <c r="C689" s="29">
        <f>B689*Inputs!$B$10</f>
        <v/>
      </c>
      <c r="D689" s="29">
        <f>SUMIFS(Outflows!$C$5:$C$64,Outflows!$A$5:$A$64,A689)</f>
        <v/>
      </c>
      <c r="E689" s="29">
        <f>IF(ROW()-4-Inputs!$B$24&gt;=1,INDEX($C$5:$C$764,ROW()-4-Inputs!$B$24),0)</f>
        <v/>
      </c>
      <c r="F689" s="29">
        <f>F688+C689</f>
        <v/>
      </c>
      <c r="G689" s="29">
        <f>IF(A689&gt;=Inputs!$B$32,$F$764,MIN(IF(Inputs!$B$28="",1E+15,Inputs!$B$28),(1-Inputs!$B$26)*IF(ROW()-4-Inputs!$B$27&gt;=1,INDEX($F$5:$F$764,ROW()-4-Inputs!$B$27),0)))</f>
        <v/>
      </c>
      <c r="H689" s="29">
        <f>G689-G688</f>
        <v/>
      </c>
      <c r="I689" s="29">
        <f>IF(A689=Inputs!$B$32,$F$764,0)</f>
        <v/>
      </c>
      <c r="J689" s="29">
        <f>CHOOSE(Inputs!$B$37,E689,H689,I689)</f>
        <v/>
      </c>
      <c r="K689" s="29">
        <f>K688+J689-D689</f>
        <v/>
      </c>
      <c r="L689" s="29">
        <f>L688+E689-D689</f>
        <v/>
      </c>
      <c r="M689" s="29">
        <f>M688+H689-D689</f>
        <v/>
      </c>
      <c r="N689" s="29">
        <f>N688+I689-D689</f>
        <v/>
      </c>
      <c r="O689" s="29">
        <f>IF(MONTH(A689)&lt;&gt;MONTH(A688),K689,MIN(O688,K689))</f>
        <v/>
      </c>
      <c r="P689" s="29">
        <f>IF(MONTH(A689)&lt;&gt;MONTH(A688),L689,MIN(P688,L689))</f>
        <v/>
      </c>
      <c r="Q689" s="29">
        <f>IF(MONTH(A689)&lt;&gt;MONTH(A688),M689,MIN(Q688,M689))</f>
        <v/>
      </c>
      <c r="R689" s="29">
        <f>IF(MONTH(A689)&lt;&gt;MONTH(A688),N689,MIN(R688,N689))</f>
        <v/>
      </c>
    </row>
    <row r="690">
      <c r="A690" s="27">
        <f>A689+1</f>
        <v/>
      </c>
      <c r="B690" s="28">
        <f>Inputs!$B$9*(IF(AND((A690-Inputs!$B$8)&gt;=0,(A690-Inputs!$B$8)&lt;=13),Inputs!$B$16/14,0)+IF(AND((A690-Inputs!$B$8)&gt;=14,(A690-Inputs!$B$8)&lt;=Inputs!$B$35-15),Inputs!$B$18/MAX(1,Inputs!$B$35-28),0)+IF(AND((A690-Inputs!$B$8)&gt;=Inputs!$B$35-14,(A690-Inputs!$B$8)&lt;=Inputs!$B$35-1,(A690-Inputs!$B$8)&gt;=14),Inputs!$B$17/14,0))</f>
        <v/>
      </c>
      <c r="C690" s="29">
        <f>B690*Inputs!$B$10</f>
        <v/>
      </c>
      <c r="D690" s="29">
        <f>SUMIFS(Outflows!$C$5:$C$64,Outflows!$A$5:$A$64,A690)</f>
        <v/>
      </c>
      <c r="E690" s="29">
        <f>IF(ROW()-4-Inputs!$B$24&gt;=1,INDEX($C$5:$C$764,ROW()-4-Inputs!$B$24),0)</f>
        <v/>
      </c>
      <c r="F690" s="29">
        <f>F689+C690</f>
        <v/>
      </c>
      <c r="G690" s="29">
        <f>IF(A690&gt;=Inputs!$B$32,$F$764,MIN(IF(Inputs!$B$28="",1E+15,Inputs!$B$28),(1-Inputs!$B$26)*IF(ROW()-4-Inputs!$B$27&gt;=1,INDEX($F$5:$F$764,ROW()-4-Inputs!$B$27),0)))</f>
        <v/>
      </c>
      <c r="H690" s="29">
        <f>G690-G689</f>
        <v/>
      </c>
      <c r="I690" s="29">
        <f>IF(A690=Inputs!$B$32,$F$764,0)</f>
        <v/>
      </c>
      <c r="J690" s="29">
        <f>CHOOSE(Inputs!$B$37,E690,H690,I690)</f>
        <v/>
      </c>
      <c r="K690" s="29">
        <f>K689+J690-D690</f>
        <v/>
      </c>
      <c r="L690" s="29">
        <f>L689+E690-D690</f>
        <v/>
      </c>
      <c r="M690" s="29">
        <f>M689+H690-D690</f>
        <v/>
      </c>
      <c r="N690" s="29">
        <f>N689+I690-D690</f>
        <v/>
      </c>
      <c r="O690" s="29">
        <f>IF(MONTH(A690)&lt;&gt;MONTH(A689),K690,MIN(O689,K690))</f>
        <v/>
      </c>
      <c r="P690" s="29">
        <f>IF(MONTH(A690)&lt;&gt;MONTH(A689),L690,MIN(P689,L690))</f>
        <v/>
      </c>
      <c r="Q690" s="29">
        <f>IF(MONTH(A690)&lt;&gt;MONTH(A689),M690,MIN(Q689,M690))</f>
        <v/>
      </c>
      <c r="R690" s="29">
        <f>IF(MONTH(A690)&lt;&gt;MONTH(A689),N690,MIN(R689,N690))</f>
        <v/>
      </c>
    </row>
    <row r="691">
      <c r="A691" s="27">
        <f>A690+1</f>
        <v/>
      </c>
      <c r="B691" s="28">
        <f>Inputs!$B$9*(IF(AND((A691-Inputs!$B$8)&gt;=0,(A691-Inputs!$B$8)&lt;=13),Inputs!$B$16/14,0)+IF(AND((A691-Inputs!$B$8)&gt;=14,(A691-Inputs!$B$8)&lt;=Inputs!$B$35-15),Inputs!$B$18/MAX(1,Inputs!$B$35-28),0)+IF(AND((A691-Inputs!$B$8)&gt;=Inputs!$B$35-14,(A691-Inputs!$B$8)&lt;=Inputs!$B$35-1,(A691-Inputs!$B$8)&gt;=14),Inputs!$B$17/14,0))</f>
        <v/>
      </c>
      <c r="C691" s="29">
        <f>B691*Inputs!$B$10</f>
        <v/>
      </c>
      <c r="D691" s="29">
        <f>SUMIFS(Outflows!$C$5:$C$64,Outflows!$A$5:$A$64,A691)</f>
        <v/>
      </c>
      <c r="E691" s="29">
        <f>IF(ROW()-4-Inputs!$B$24&gt;=1,INDEX($C$5:$C$764,ROW()-4-Inputs!$B$24),0)</f>
        <v/>
      </c>
      <c r="F691" s="29">
        <f>F690+C691</f>
        <v/>
      </c>
      <c r="G691" s="29">
        <f>IF(A691&gt;=Inputs!$B$32,$F$764,MIN(IF(Inputs!$B$28="",1E+15,Inputs!$B$28),(1-Inputs!$B$26)*IF(ROW()-4-Inputs!$B$27&gt;=1,INDEX($F$5:$F$764,ROW()-4-Inputs!$B$27),0)))</f>
        <v/>
      </c>
      <c r="H691" s="29">
        <f>G691-G690</f>
        <v/>
      </c>
      <c r="I691" s="29">
        <f>IF(A691=Inputs!$B$32,$F$764,0)</f>
        <v/>
      </c>
      <c r="J691" s="29">
        <f>CHOOSE(Inputs!$B$37,E691,H691,I691)</f>
        <v/>
      </c>
      <c r="K691" s="29">
        <f>K690+J691-D691</f>
        <v/>
      </c>
      <c r="L691" s="29">
        <f>L690+E691-D691</f>
        <v/>
      </c>
      <c r="M691" s="29">
        <f>M690+H691-D691</f>
        <v/>
      </c>
      <c r="N691" s="29">
        <f>N690+I691-D691</f>
        <v/>
      </c>
      <c r="O691" s="29">
        <f>IF(MONTH(A691)&lt;&gt;MONTH(A690),K691,MIN(O690,K691))</f>
        <v/>
      </c>
      <c r="P691" s="29">
        <f>IF(MONTH(A691)&lt;&gt;MONTH(A690),L691,MIN(P690,L691))</f>
        <v/>
      </c>
      <c r="Q691" s="29">
        <f>IF(MONTH(A691)&lt;&gt;MONTH(A690),M691,MIN(Q690,M691))</f>
        <v/>
      </c>
      <c r="R691" s="29">
        <f>IF(MONTH(A691)&lt;&gt;MONTH(A690),N691,MIN(R690,N691))</f>
        <v/>
      </c>
    </row>
    <row r="692">
      <c r="A692" s="27">
        <f>A691+1</f>
        <v/>
      </c>
      <c r="B692" s="28">
        <f>Inputs!$B$9*(IF(AND((A692-Inputs!$B$8)&gt;=0,(A692-Inputs!$B$8)&lt;=13),Inputs!$B$16/14,0)+IF(AND((A692-Inputs!$B$8)&gt;=14,(A692-Inputs!$B$8)&lt;=Inputs!$B$35-15),Inputs!$B$18/MAX(1,Inputs!$B$35-28),0)+IF(AND((A692-Inputs!$B$8)&gt;=Inputs!$B$35-14,(A692-Inputs!$B$8)&lt;=Inputs!$B$35-1,(A692-Inputs!$B$8)&gt;=14),Inputs!$B$17/14,0))</f>
        <v/>
      </c>
      <c r="C692" s="29">
        <f>B692*Inputs!$B$10</f>
        <v/>
      </c>
      <c r="D692" s="29">
        <f>SUMIFS(Outflows!$C$5:$C$64,Outflows!$A$5:$A$64,A692)</f>
        <v/>
      </c>
      <c r="E692" s="29">
        <f>IF(ROW()-4-Inputs!$B$24&gt;=1,INDEX($C$5:$C$764,ROW()-4-Inputs!$B$24),0)</f>
        <v/>
      </c>
      <c r="F692" s="29">
        <f>F691+C692</f>
        <v/>
      </c>
      <c r="G692" s="29">
        <f>IF(A692&gt;=Inputs!$B$32,$F$764,MIN(IF(Inputs!$B$28="",1E+15,Inputs!$B$28),(1-Inputs!$B$26)*IF(ROW()-4-Inputs!$B$27&gt;=1,INDEX($F$5:$F$764,ROW()-4-Inputs!$B$27),0)))</f>
        <v/>
      </c>
      <c r="H692" s="29">
        <f>G692-G691</f>
        <v/>
      </c>
      <c r="I692" s="29">
        <f>IF(A692=Inputs!$B$32,$F$764,0)</f>
        <v/>
      </c>
      <c r="J692" s="29">
        <f>CHOOSE(Inputs!$B$37,E692,H692,I692)</f>
        <v/>
      </c>
      <c r="K692" s="29">
        <f>K691+J692-D692</f>
        <v/>
      </c>
      <c r="L692" s="29">
        <f>L691+E692-D692</f>
        <v/>
      </c>
      <c r="M692" s="29">
        <f>M691+H692-D692</f>
        <v/>
      </c>
      <c r="N692" s="29">
        <f>N691+I692-D692</f>
        <v/>
      </c>
      <c r="O692" s="29">
        <f>IF(MONTH(A692)&lt;&gt;MONTH(A691),K692,MIN(O691,K692))</f>
        <v/>
      </c>
      <c r="P692" s="29">
        <f>IF(MONTH(A692)&lt;&gt;MONTH(A691),L692,MIN(P691,L692))</f>
        <v/>
      </c>
      <c r="Q692" s="29">
        <f>IF(MONTH(A692)&lt;&gt;MONTH(A691),M692,MIN(Q691,M692))</f>
        <v/>
      </c>
      <c r="R692" s="29">
        <f>IF(MONTH(A692)&lt;&gt;MONTH(A691),N692,MIN(R691,N692))</f>
        <v/>
      </c>
    </row>
    <row r="693">
      <c r="A693" s="27">
        <f>A692+1</f>
        <v/>
      </c>
      <c r="B693" s="28">
        <f>Inputs!$B$9*(IF(AND((A693-Inputs!$B$8)&gt;=0,(A693-Inputs!$B$8)&lt;=13),Inputs!$B$16/14,0)+IF(AND((A693-Inputs!$B$8)&gt;=14,(A693-Inputs!$B$8)&lt;=Inputs!$B$35-15),Inputs!$B$18/MAX(1,Inputs!$B$35-28),0)+IF(AND((A693-Inputs!$B$8)&gt;=Inputs!$B$35-14,(A693-Inputs!$B$8)&lt;=Inputs!$B$35-1,(A693-Inputs!$B$8)&gt;=14),Inputs!$B$17/14,0))</f>
        <v/>
      </c>
      <c r="C693" s="29">
        <f>B693*Inputs!$B$10</f>
        <v/>
      </c>
      <c r="D693" s="29">
        <f>SUMIFS(Outflows!$C$5:$C$64,Outflows!$A$5:$A$64,A693)</f>
        <v/>
      </c>
      <c r="E693" s="29">
        <f>IF(ROW()-4-Inputs!$B$24&gt;=1,INDEX($C$5:$C$764,ROW()-4-Inputs!$B$24),0)</f>
        <v/>
      </c>
      <c r="F693" s="29">
        <f>F692+C693</f>
        <v/>
      </c>
      <c r="G693" s="29">
        <f>IF(A693&gt;=Inputs!$B$32,$F$764,MIN(IF(Inputs!$B$28="",1E+15,Inputs!$B$28),(1-Inputs!$B$26)*IF(ROW()-4-Inputs!$B$27&gt;=1,INDEX($F$5:$F$764,ROW()-4-Inputs!$B$27),0)))</f>
        <v/>
      </c>
      <c r="H693" s="29">
        <f>G693-G692</f>
        <v/>
      </c>
      <c r="I693" s="29">
        <f>IF(A693=Inputs!$B$32,$F$764,0)</f>
        <v/>
      </c>
      <c r="J693" s="29">
        <f>CHOOSE(Inputs!$B$37,E693,H693,I693)</f>
        <v/>
      </c>
      <c r="K693" s="29">
        <f>K692+J693-D693</f>
        <v/>
      </c>
      <c r="L693" s="29">
        <f>L692+E693-D693</f>
        <v/>
      </c>
      <c r="M693" s="29">
        <f>M692+H693-D693</f>
        <v/>
      </c>
      <c r="N693" s="29">
        <f>N692+I693-D693</f>
        <v/>
      </c>
      <c r="O693" s="29">
        <f>IF(MONTH(A693)&lt;&gt;MONTH(A692),K693,MIN(O692,K693))</f>
        <v/>
      </c>
      <c r="P693" s="29">
        <f>IF(MONTH(A693)&lt;&gt;MONTH(A692),L693,MIN(P692,L693))</f>
        <v/>
      </c>
      <c r="Q693" s="29">
        <f>IF(MONTH(A693)&lt;&gt;MONTH(A692),M693,MIN(Q692,M693))</f>
        <v/>
      </c>
      <c r="R693" s="29">
        <f>IF(MONTH(A693)&lt;&gt;MONTH(A692),N693,MIN(R692,N693))</f>
        <v/>
      </c>
    </row>
    <row r="694">
      <c r="A694" s="27">
        <f>A693+1</f>
        <v/>
      </c>
      <c r="B694" s="28">
        <f>Inputs!$B$9*(IF(AND((A694-Inputs!$B$8)&gt;=0,(A694-Inputs!$B$8)&lt;=13),Inputs!$B$16/14,0)+IF(AND((A694-Inputs!$B$8)&gt;=14,(A694-Inputs!$B$8)&lt;=Inputs!$B$35-15),Inputs!$B$18/MAX(1,Inputs!$B$35-28),0)+IF(AND((A694-Inputs!$B$8)&gt;=Inputs!$B$35-14,(A694-Inputs!$B$8)&lt;=Inputs!$B$35-1,(A694-Inputs!$B$8)&gt;=14),Inputs!$B$17/14,0))</f>
        <v/>
      </c>
      <c r="C694" s="29">
        <f>B694*Inputs!$B$10</f>
        <v/>
      </c>
      <c r="D694" s="29">
        <f>SUMIFS(Outflows!$C$5:$C$64,Outflows!$A$5:$A$64,A694)</f>
        <v/>
      </c>
      <c r="E694" s="29">
        <f>IF(ROW()-4-Inputs!$B$24&gt;=1,INDEX($C$5:$C$764,ROW()-4-Inputs!$B$24),0)</f>
        <v/>
      </c>
      <c r="F694" s="29">
        <f>F693+C694</f>
        <v/>
      </c>
      <c r="G694" s="29">
        <f>IF(A694&gt;=Inputs!$B$32,$F$764,MIN(IF(Inputs!$B$28="",1E+15,Inputs!$B$28),(1-Inputs!$B$26)*IF(ROW()-4-Inputs!$B$27&gt;=1,INDEX($F$5:$F$764,ROW()-4-Inputs!$B$27),0)))</f>
        <v/>
      </c>
      <c r="H694" s="29">
        <f>G694-G693</f>
        <v/>
      </c>
      <c r="I694" s="29">
        <f>IF(A694=Inputs!$B$32,$F$764,0)</f>
        <v/>
      </c>
      <c r="J694" s="29">
        <f>CHOOSE(Inputs!$B$37,E694,H694,I694)</f>
        <v/>
      </c>
      <c r="K694" s="29">
        <f>K693+J694-D694</f>
        <v/>
      </c>
      <c r="L694" s="29">
        <f>L693+E694-D694</f>
        <v/>
      </c>
      <c r="M694" s="29">
        <f>M693+H694-D694</f>
        <v/>
      </c>
      <c r="N694" s="29">
        <f>N693+I694-D694</f>
        <v/>
      </c>
      <c r="O694" s="29">
        <f>IF(MONTH(A694)&lt;&gt;MONTH(A693),K694,MIN(O693,K694))</f>
        <v/>
      </c>
      <c r="P694" s="29">
        <f>IF(MONTH(A694)&lt;&gt;MONTH(A693),L694,MIN(P693,L694))</f>
        <v/>
      </c>
      <c r="Q694" s="29">
        <f>IF(MONTH(A694)&lt;&gt;MONTH(A693),M694,MIN(Q693,M694))</f>
        <v/>
      </c>
      <c r="R694" s="29">
        <f>IF(MONTH(A694)&lt;&gt;MONTH(A693),N694,MIN(R693,N694))</f>
        <v/>
      </c>
    </row>
    <row r="695">
      <c r="A695" s="27">
        <f>A694+1</f>
        <v/>
      </c>
      <c r="B695" s="28">
        <f>Inputs!$B$9*(IF(AND((A695-Inputs!$B$8)&gt;=0,(A695-Inputs!$B$8)&lt;=13),Inputs!$B$16/14,0)+IF(AND((A695-Inputs!$B$8)&gt;=14,(A695-Inputs!$B$8)&lt;=Inputs!$B$35-15),Inputs!$B$18/MAX(1,Inputs!$B$35-28),0)+IF(AND((A695-Inputs!$B$8)&gt;=Inputs!$B$35-14,(A695-Inputs!$B$8)&lt;=Inputs!$B$35-1,(A695-Inputs!$B$8)&gt;=14),Inputs!$B$17/14,0))</f>
        <v/>
      </c>
      <c r="C695" s="29">
        <f>B695*Inputs!$B$10</f>
        <v/>
      </c>
      <c r="D695" s="29">
        <f>SUMIFS(Outflows!$C$5:$C$64,Outflows!$A$5:$A$64,A695)</f>
        <v/>
      </c>
      <c r="E695" s="29">
        <f>IF(ROW()-4-Inputs!$B$24&gt;=1,INDEX($C$5:$C$764,ROW()-4-Inputs!$B$24),0)</f>
        <v/>
      </c>
      <c r="F695" s="29">
        <f>F694+C695</f>
        <v/>
      </c>
      <c r="G695" s="29">
        <f>IF(A695&gt;=Inputs!$B$32,$F$764,MIN(IF(Inputs!$B$28="",1E+15,Inputs!$B$28),(1-Inputs!$B$26)*IF(ROW()-4-Inputs!$B$27&gt;=1,INDEX($F$5:$F$764,ROW()-4-Inputs!$B$27),0)))</f>
        <v/>
      </c>
      <c r="H695" s="29">
        <f>G695-G694</f>
        <v/>
      </c>
      <c r="I695" s="29">
        <f>IF(A695=Inputs!$B$32,$F$764,0)</f>
        <v/>
      </c>
      <c r="J695" s="29">
        <f>CHOOSE(Inputs!$B$37,E695,H695,I695)</f>
        <v/>
      </c>
      <c r="K695" s="29">
        <f>K694+J695-D695</f>
        <v/>
      </c>
      <c r="L695" s="29">
        <f>L694+E695-D695</f>
        <v/>
      </c>
      <c r="M695" s="29">
        <f>M694+H695-D695</f>
        <v/>
      </c>
      <c r="N695" s="29">
        <f>N694+I695-D695</f>
        <v/>
      </c>
      <c r="O695" s="29">
        <f>IF(MONTH(A695)&lt;&gt;MONTH(A694),K695,MIN(O694,K695))</f>
        <v/>
      </c>
      <c r="P695" s="29">
        <f>IF(MONTH(A695)&lt;&gt;MONTH(A694),L695,MIN(P694,L695))</f>
        <v/>
      </c>
      <c r="Q695" s="29">
        <f>IF(MONTH(A695)&lt;&gt;MONTH(A694),M695,MIN(Q694,M695))</f>
        <v/>
      </c>
      <c r="R695" s="29">
        <f>IF(MONTH(A695)&lt;&gt;MONTH(A694),N695,MIN(R694,N695))</f>
        <v/>
      </c>
    </row>
    <row r="696">
      <c r="A696" s="27">
        <f>A695+1</f>
        <v/>
      </c>
      <c r="B696" s="28">
        <f>Inputs!$B$9*(IF(AND((A696-Inputs!$B$8)&gt;=0,(A696-Inputs!$B$8)&lt;=13),Inputs!$B$16/14,0)+IF(AND((A696-Inputs!$B$8)&gt;=14,(A696-Inputs!$B$8)&lt;=Inputs!$B$35-15),Inputs!$B$18/MAX(1,Inputs!$B$35-28),0)+IF(AND((A696-Inputs!$B$8)&gt;=Inputs!$B$35-14,(A696-Inputs!$B$8)&lt;=Inputs!$B$35-1,(A696-Inputs!$B$8)&gt;=14),Inputs!$B$17/14,0))</f>
        <v/>
      </c>
      <c r="C696" s="29">
        <f>B696*Inputs!$B$10</f>
        <v/>
      </c>
      <c r="D696" s="29">
        <f>SUMIFS(Outflows!$C$5:$C$64,Outflows!$A$5:$A$64,A696)</f>
        <v/>
      </c>
      <c r="E696" s="29">
        <f>IF(ROW()-4-Inputs!$B$24&gt;=1,INDEX($C$5:$C$764,ROW()-4-Inputs!$B$24),0)</f>
        <v/>
      </c>
      <c r="F696" s="29">
        <f>F695+C696</f>
        <v/>
      </c>
      <c r="G696" s="29">
        <f>IF(A696&gt;=Inputs!$B$32,$F$764,MIN(IF(Inputs!$B$28="",1E+15,Inputs!$B$28),(1-Inputs!$B$26)*IF(ROW()-4-Inputs!$B$27&gt;=1,INDEX($F$5:$F$764,ROW()-4-Inputs!$B$27),0)))</f>
        <v/>
      </c>
      <c r="H696" s="29">
        <f>G696-G695</f>
        <v/>
      </c>
      <c r="I696" s="29">
        <f>IF(A696=Inputs!$B$32,$F$764,0)</f>
        <v/>
      </c>
      <c r="J696" s="29">
        <f>CHOOSE(Inputs!$B$37,E696,H696,I696)</f>
        <v/>
      </c>
      <c r="K696" s="29">
        <f>K695+J696-D696</f>
        <v/>
      </c>
      <c r="L696" s="29">
        <f>L695+E696-D696</f>
        <v/>
      </c>
      <c r="M696" s="29">
        <f>M695+H696-D696</f>
        <v/>
      </c>
      <c r="N696" s="29">
        <f>N695+I696-D696</f>
        <v/>
      </c>
      <c r="O696" s="29">
        <f>IF(MONTH(A696)&lt;&gt;MONTH(A695),K696,MIN(O695,K696))</f>
        <v/>
      </c>
      <c r="P696" s="29">
        <f>IF(MONTH(A696)&lt;&gt;MONTH(A695),L696,MIN(P695,L696))</f>
        <v/>
      </c>
      <c r="Q696" s="29">
        <f>IF(MONTH(A696)&lt;&gt;MONTH(A695),M696,MIN(Q695,M696))</f>
        <v/>
      </c>
      <c r="R696" s="29">
        <f>IF(MONTH(A696)&lt;&gt;MONTH(A695),N696,MIN(R695,N696))</f>
        <v/>
      </c>
    </row>
    <row r="697">
      <c r="A697" s="27">
        <f>A696+1</f>
        <v/>
      </c>
      <c r="B697" s="28">
        <f>Inputs!$B$9*(IF(AND((A697-Inputs!$B$8)&gt;=0,(A697-Inputs!$B$8)&lt;=13),Inputs!$B$16/14,0)+IF(AND((A697-Inputs!$B$8)&gt;=14,(A697-Inputs!$B$8)&lt;=Inputs!$B$35-15),Inputs!$B$18/MAX(1,Inputs!$B$35-28),0)+IF(AND((A697-Inputs!$B$8)&gt;=Inputs!$B$35-14,(A697-Inputs!$B$8)&lt;=Inputs!$B$35-1,(A697-Inputs!$B$8)&gt;=14),Inputs!$B$17/14,0))</f>
        <v/>
      </c>
      <c r="C697" s="29">
        <f>B697*Inputs!$B$10</f>
        <v/>
      </c>
      <c r="D697" s="29">
        <f>SUMIFS(Outflows!$C$5:$C$64,Outflows!$A$5:$A$64,A697)</f>
        <v/>
      </c>
      <c r="E697" s="29">
        <f>IF(ROW()-4-Inputs!$B$24&gt;=1,INDEX($C$5:$C$764,ROW()-4-Inputs!$B$24),0)</f>
        <v/>
      </c>
      <c r="F697" s="29">
        <f>F696+C697</f>
        <v/>
      </c>
      <c r="G697" s="29">
        <f>IF(A697&gt;=Inputs!$B$32,$F$764,MIN(IF(Inputs!$B$28="",1E+15,Inputs!$B$28),(1-Inputs!$B$26)*IF(ROW()-4-Inputs!$B$27&gt;=1,INDEX($F$5:$F$764,ROW()-4-Inputs!$B$27),0)))</f>
        <v/>
      </c>
      <c r="H697" s="29">
        <f>G697-G696</f>
        <v/>
      </c>
      <c r="I697" s="29">
        <f>IF(A697=Inputs!$B$32,$F$764,0)</f>
        <v/>
      </c>
      <c r="J697" s="29">
        <f>CHOOSE(Inputs!$B$37,E697,H697,I697)</f>
        <v/>
      </c>
      <c r="K697" s="29">
        <f>K696+J697-D697</f>
        <v/>
      </c>
      <c r="L697" s="29">
        <f>L696+E697-D697</f>
        <v/>
      </c>
      <c r="M697" s="29">
        <f>M696+H697-D697</f>
        <v/>
      </c>
      <c r="N697" s="29">
        <f>N696+I697-D697</f>
        <v/>
      </c>
      <c r="O697" s="29">
        <f>IF(MONTH(A697)&lt;&gt;MONTH(A696),K697,MIN(O696,K697))</f>
        <v/>
      </c>
      <c r="P697" s="29">
        <f>IF(MONTH(A697)&lt;&gt;MONTH(A696),L697,MIN(P696,L697))</f>
        <v/>
      </c>
      <c r="Q697" s="29">
        <f>IF(MONTH(A697)&lt;&gt;MONTH(A696),M697,MIN(Q696,M697))</f>
        <v/>
      </c>
      <c r="R697" s="29">
        <f>IF(MONTH(A697)&lt;&gt;MONTH(A696),N697,MIN(R696,N697))</f>
        <v/>
      </c>
    </row>
    <row r="698">
      <c r="A698" s="27">
        <f>A697+1</f>
        <v/>
      </c>
      <c r="B698" s="28">
        <f>Inputs!$B$9*(IF(AND((A698-Inputs!$B$8)&gt;=0,(A698-Inputs!$B$8)&lt;=13),Inputs!$B$16/14,0)+IF(AND((A698-Inputs!$B$8)&gt;=14,(A698-Inputs!$B$8)&lt;=Inputs!$B$35-15),Inputs!$B$18/MAX(1,Inputs!$B$35-28),0)+IF(AND((A698-Inputs!$B$8)&gt;=Inputs!$B$35-14,(A698-Inputs!$B$8)&lt;=Inputs!$B$35-1,(A698-Inputs!$B$8)&gt;=14),Inputs!$B$17/14,0))</f>
        <v/>
      </c>
      <c r="C698" s="29">
        <f>B698*Inputs!$B$10</f>
        <v/>
      </c>
      <c r="D698" s="29">
        <f>SUMIFS(Outflows!$C$5:$C$64,Outflows!$A$5:$A$64,A698)</f>
        <v/>
      </c>
      <c r="E698" s="29">
        <f>IF(ROW()-4-Inputs!$B$24&gt;=1,INDEX($C$5:$C$764,ROW()-4-Inputs!$B$24),0)</f>
        <v/>
      </c>
      <c r="F698" s="29">
        <f>F697+C698</f>
        <v/>
      </c>
      <c r="G698" s="29">
        <f>IF(A698&gt;=Inputs!$B$32,$F$764,MIN(IF(Inputs!$B$28="",1E+15,Inputs!$B$28),(1-Inputs!$B$26)*IF(ROW()-4-Inputs!$B$27&gt;=1,INDEX($F$5:$F$764,ROW()-4-Inputs!$B$27),0)))</f>
        <v/>
      </c>
      <c r="H698" s="29">
        <f>G698-G697</f>
        <v/>
      </c>
      <c r="I698" s="29">
        <f>IF(A698=Inputs!$B$32,$F$764,0)</f>
        <v/>
      </c>
      <c r="J698" s="29">
        <f>CHOOSE(Inputs!$B$37,E698,H698,I698)</f>
        <v/>
      </c>
      <c r="K698" s="29">
        <f>K697+J698-D698</f>
        <v/>
      </c>
      <c r="L698" s="29">
        <f>L697+E698-D698</f>
        <v/>
      </c>
      <c r="M698" s="29">
        <f>M697+H698-D698</f>
        <v/>
      </c>
      <c r="N698" s="29">
        <f>N697+I698-D698</f>
        <v/>
      </c>
      <c r="O698" s="29">
        <f>IF(MONTH(A698)&lt;&gt;MONTH(A697),K698,MIN(O697,K698))</f>
        <v/>
      </c>
      <c r="P698" s="29">
        <f>IF(MONTH(A698)&lt;&gt;MONTH(A697),L698,MIN(P697,L698))</f>
        <v/>
      </c>
      <c r="Q698" s="29">
        <f>IF(MONTH(A698)&lt;&gt;MONTH(A697),M698,MIN(Q697,M698))</f>
        <v/>
      </c>
      <c r="R698" s="29">
        <f>IF(MONTH(A698)&lt;&gt;MONTH(A697),N698,MIN(R697,N698))</f>
        <v/>
      </c>
    </row>
    <row r="699">
      <c r="A699" s="27">
        <f>A698+1</f>
        <v/>
      </c>
      <c r="B699" s="28">
        <f>Inputs!$B$9*(IF(AND((A699-Inputs!$B$8)&gt;=0,(A699-Inputs!$B$8)&lt;=13),Inputs!$B$16/14,0)+IF(AND((A699-Inputs!$B$8)&gt;=14,(A699-Inputs!$B$8)&lt;=Inputs!$B$35-15),Inputs!$B$18/MAX(1,Inputs!$B$35-28),0)+IF(AND((A699-Inputs!$B$8)&gt;=Inputs!$B$35-14,(A699-Inputs!$B$8)&lt;=Inputs!$B$35-1,(A699-Inputs!$B$8)&gt;=14),Inputs!$B$17/14,0))</f>
        <v/>
      </c>
      <c r="C699" s="29">
        <f>B699*Inputs!$B$10</f>
        <v/>
      </c>
      <c r="D699" s="29">
        <f>SUMIFS(Outflows!$C$5:$C$64,Outflows!$A$5:$A$64,A699)</f>
        <v/>
      </c>
      <c r="E699" s="29">
        <f>IF(ROW()-4-Inputs!$B$24&gt;=1,INDEX($C$5:$C$764,ROW()-4-Inputs!$B$24),0)</f>
        <v/>
      </c>
      <c r="F699" s="29">
        <f>F698+C699</f>
        <v/>
      </c>
      <c r="G699" s="29">
        <f>IF(A699&gt;=Inputs!$B$32,$F$764,MIN(IF(Inputs!$B$28="",1E+15,Inputs!$B$28),(1-Inputs!$B$26)*IF(ROW()-4-Inputs!$B$27&gt;=1,INDEX($F$5:$F$764,ROW()-4-Inputs!$B$27),0)))</f>
        <v/>
      </c>
      <c r="H699" s="29">
        <f>G699-G698</f>
        <v/>
      </c>
      <c r="I699" s="29">
        <f>IF(A699=Inputs!$B$32,$F$764,0)</f>
        <v/>
      </c>
      <c r="J699" s="29">
        <f>CHOOSE(Inputs!$B$37,E699,H699,I699)</f>
        <v/>
      </c>
      <c r="K699" s="29">
        <f>K698+J699-D699</f>
        <v/>
      </c>
      <c r="L699" s="29">
        <f>L698+E699-D699</f>
        <v/>
      </c>
      <c r="M699" s="29">
        <f>M698+H699-D699</f>
        <v/>
      </c>
      <c r="N699" s="29">
        <f>N698+I699-D699</f>
        <v/>
      </c>
      <c r="O699" s="29">
        <f>IF(MONTH(A699)&lt;&gt;MONTH(A698),K699,MIN(O698,K699))</f>
        <v/>
      </c>
      <c r="P699" s="29">
        <f>IF(MONTH(A699)&lt;&gt;MONTH(A698),L699,MIN(P698,L699))</f>
        <v/>
      </c>
      <c r="Q699" s="29">
        <f>IF(MONTH(A699)&lt;&gt;MONTH(A698),M699,MIN(Q698,M699))</f>
        <v/>
      </c>
      <c r="R699" s="29">
        <f>IF(MONTH(A699)&lt;&gt;MONTH(A698),N699,MIN(R698,N699))</f>
        <v/>
      </c>
    </row>
    <row r="700">
      <c r="A700" s="27">
        <f>A699+1</f>
        <v/>
      </c>
      <c r="B700" s="28">
        <f>Inputs!$B$9*(IF(AND((A700-Inputs!$B$8)&gt;=0,(A700-Inputs!$B$8)&lt;=13),Inputs!$B$16/14,0)+IF(AND((A700-Inputs!$B$8)&gt;=14,(A700-Inputs!$B$8)&lt;=Inputs!$B$35-15),Inputs!$B$18/MAX(1,Inputs!$B$35-28),0)+IF(AND((A700-Inputs!$B$8)&gt;=Inputs!$B$35-14,(A700-Inputs!$B$8)&lt;=Inputs!$B$35-1,(A700-Inputs!$B$8)&gt;=14),Inputs!$B$17/14,0))</f>
        <v/>
      </c>
      <c r="C700" s="29">
        <f>B700*Inputs!$B$10</f>
        <v/>
      </c>
      <c r="D700" s="29">
        <f>SUMIFS(Outflows!$C$5:$C$64,Outflows!$A$5:$A$64,A700)</f>
        <v/>
      </c>
      <c r="E700" s="29">
        <f>IF(ROW()-4-Inputs!$B$24&gt;=1,INDEX($C$5:$C$764,ROW()-4-Inputs!$B$24),0)</f>
        <v/>
      </c>
      <c r="F700" s="29">
        <f>F699+C700</f>
        <v/>
      </c>
      <c r="G700" s="29">
        <f>IF(A700&gt;=Inputs!$B$32,$F$764,MIN(IF(Inputs!$B$28="",1E+15,Inputs!$B$28),(1-Inputs!$B$26)*IF(ROW()-4-Inputs!$B$27&gt;=1,INDEX($F$5:$F$764,ROW()-4-Inputs!$B$27),0)))</f>
        <v/>
      </c>
      <c r="H700" s="29">
        <f>G700-G699</f>
        <v/>
      </c>
      <c r="I700" s="29">
        <f>IF(A700=Inputs!$B$32,$F$764,0)</f>
        <v/>
      </c>
      <c r="J700" s="29">
        <f>CHOOSE(Inputs!$B$37,E700,H700,I700)</f>
        <v/>
      </c>
      <c r="K700" s="29">
        <f>K699+J700-D700</f>
        <v/>
      </c>
      <c r="L700" s="29">
        <f>L699+E700-D700</f>
        <v/>
      </c>
      <c r="M700" s="29">
        <f>M699+H700-D700</f>
        <v/>
      </c>
      <c r="N700" s="29">
        <f>N699+I700-D700</f>
        <v/>
      </c>
      <c r="O700" s="29">
        <f>IF(MONTH(A700)&lt;&gt;MONTH(A699),K700,MIN(O699,K700))</f>
        <v/>
      </c>
      <c r="P700" s="29">
        <f>IF(MONTH(A700)&lt;&gt;MONTH(A699),L700,MIN(P699,L700))</f>
        <v/>
      </c>
      <c r="Q700" s="29">
        <f>IF(MONTH(A700)&lt;&gt;MONTH(A699),M700,MIN(Q699,M700))</f>
        <v/>
      </c>
      <c r="R700" s="29">
        <f>IF(MONTH(A700)&lt;&gt;MONTH(A699),N700,MIN(R699,N700))</f>
        <v/>
      </c>
    </row>
    <row r="701">
      <c r="A701" s="27">
        <f>A700+1</f>
        <v/>
      </c>
      <c r="B701" s="28">
        <f>Inputs!$B$9*(IF(AND((A701-Inputs!$B$8)&gt;=0,(A701-Inputs!$B$8)&lt;=13),Inputs!$B$16/14,0)+IF(AND((A701-Inputs!$B$8)&gt;=14,(A701-Inputs!$B$8)&lt;=Inputs!$B$35-15),Inputs!$B$18/MAX(1,Inputs!$B$35-28),0)+IF(AND((A701-Inputs!$B$8)&gt;=Inputs!$B$35-14,(A701-Inputs!$B$8)&lt;=Inputs!$B$35-1,(A701-Inputs!$B$8)&gt;=14),Inputs!$B$17/14,0))</f>
        <v/>
      </c>
      <c r="C701" s="29">
        <f>B701*Inputs!$B$10</f>
        <v/>
      </c>
      <c r="D701" s="29">
        <f>SUMIFS(Outflows!$C$5:$C$64,Outflows!$A$5:$A$64,A701)</f>
        <v/>
      </c>
      <c r="E701" s="29">
        <f>IF(ROW()-4-Inputs!$B$24&gt;=1,INDEX($C$5:$C$764,ROW()-4-Inputs!$B$24),0)</f>
        <v/>
      </c>
      <c r="F701" s="29">
        <f>F700+C701</f>
        <v/>
      </c>
      <c r="G701" s="29">
        <f>IF(A701&gt;=Inputs!$B$32,$F$764,MIN(IF(Inputs!$B$28="",1E+15,Inputs!$B$28),(1-Inputs!$B$26)*IF(ROW()-4-Inputs!$B$27&gt;=1,INDEX($F$5:$F$764,ROW()-4-Inputs!$B$27),0)))</f>
        <v/>
      </c>
      <c r="H701" s="29">
        <f>G701-G700</f>
        <v/>
      </c>
      <c r="I701" s="29">
        <f>IF(A701=Inputs!$B$32,$F$764,0)</f>
        <v/>
      </c>
      <c r="J701" s="29">
        <f>CHOOSE(Inputs!$B$37,E701,H701,I701)</f>
        <v/>
      </c>
      <c r="K701" s="29">
        <f>K700+J701-D701</f>
        <v/>
      </c>
      <c r="L701" s="29">
        <f>L700+E701-D701</f>
        <v/>
      </c>
      <c r="M701" s="29">
        <f>M700+H701-D701</f>
        <v/>
      </c>
      <c r="N701" s="29">
        <f>N700+I701-D701</f>
        <v/>
      </c>
      <c r="O701" s="29">
        <f>IF(MONTH(A701)&lt;&gt;MONTH(A700),K701,MIN(O700,K701))</f>
        <v/>
      </c>
      <c r="P701" s="29">
        <f>IF(MONTH(A701)&lt;&gt;MONTH(A700),L701,MIN(P700,L701))</f>
        <v/>
      </c>
      <c r="Q701" s="29">
        <f>IF(MONTH(A701)&lt;&gt;MONTH(A700),M701,MIN(Q700,M701))</f>
        <v/>
      </c>
      <c r="R701" s="29">
        <f>IF(MONTH(A701)&lt;&gt;MONTH(A700),N701,MIN(R700,N701))</f>
        <v/>
      </c>
    </row>
    <row r="702">
      <c r="A702" s="27">
        <f>A701+1</f>
        <v/>
      </c>
      <c r="B702" s="28">
        <f>Inputs!$B$9*(IF(AND((A702-Inputs!$B$8)&gt;=0,(A702-Inputs!$B$8)&lt;=13),Inputs!$B$16/14,0)+IF(AND((A702-Inputs!$B$8)&gt;=14,(A702-Inputs!$B$8)&lt;=Inputs!$B$35-15),Inputs!$B$18/MAX(1,Inputs!$B$35-28),0)+IF(AND((A702-Inputs!$B$8)&gt;=Inputs!$B$35-14,(A702-Inputs!$B$8)&lt;=Inputs!$B$35-1,(A702-Inputs!$B$8)&gt;=14),Inputs!$B$17/14,0))</f>
        <v/>
      </c>
      <c r="C702" s="29">
        <f>B702*Inputs!$B$10</f>
        <v/>
      </c>
      <c r="D702" s="29">
        <f>SUMIFS(Outflows!$C$5:$C$64,Outflows!$A$5:$A$64,A702)</f>
        <v/>
      </c>
      <c r="E702" s="29">
        <f>IF(ROW()-4-Inputs!$B$24&gt;=1,INDEX($C$5:$C$764,ROW()-4-Inputs!$B$24),0)</f>
        <v/>
      </c>
      <c r="F702" s="29">
        <f>F701+C702</f>
        <v/>
      </c>
      <c r="G702" s="29">
        <f>IF(A702&gt;=Inputs!$B$32,$F$764,MIN(IF(Inputs!$B$28="",1E+15,Inputs!$B$28),(1-Inputs!$B$26)*IF(ROW()-4-Inputs!$B$27&gt;=1,INDEX($F$5:$F$764,ROW()-4-Inputs!$B$27),0)))</f>
        <v/>
      </c>
      <c r="H702" s="29">
        <f>G702-G701</f>
        <v/>
      </c>
      <c r="I702" s="29">
        <f>IF(A702=Inputs!$B$32,$F$764,0)</f>
        <v/>
      </c>
      <c r="J702" s="29">
        <f>CHOOSE(Inputs!$B$37,E702,H702,I702)</f>
        <v/>
      </c>
      <c r="K702" s="29">
        <f>K701+J702-D702</f>
        <v/>
      </c>
      <c r="L702" s="29">
        <f>L701+E702-D702</f>
        <v/>
      </c>
      <c r="M702" s="29">
        <f>M701+H702-D702</f>
        <v/>
      </c>
      <c r="N702" s="29">
        <f>N701+I702-D702</f>
        <v/>
      </c>
      <c r="O702" s="29">
        <f>IF(MONTH(A702)&lt;&gt;MONTH(A701),K702,MIN(O701,K702))</f>
        <v/>
      </c>
      <c r="P702" s="29">
        <f>IF(MONTH(A702)&lt;&gt;MONTH(A701),L702,MIN(P701,L702))</f>
        <v/>
      </c>
      <c r="Q702" s="29">
        <f>IF(MONTH(A702)&lt;&gt;MONTH(A701),M702,MIN(Q701,M702))</f>
        <v/>
      </c>
      <c r="R702" s="29">
        <f>IF(MONTH(A702)&lt;&gt;MONTH(A701),N702,MIN(R701,N702))</f>
        <v/>
      </c>
    </row>
    <row r="703">
      <c r="A703" s="27">
        <f>A702+1</f>
        <v/>
      </c>
      <c r="B703" s="28">
        <f>Inputs!$B$9*(IF(AND((A703-Inputs!$B$8)&gt;=0,(A703-Inputs!$B$8)&lt;=13),Inputs!$B$16/14,0)+IF(AND((A703-Inputs!$B$8)&gt;=14,(A703-Inputs!$B$8)&lt;=Inputs!$B$35-15),Inputs!$B$18/MAX(1,Inputs!$B$35-28),0)+IF(AND((A703-Inputs!$B$8)&gt;=Inputs!$B$35-14,(A703-Inputs!$B$8)&lt;=Inputs!$B$35-1,(A703-Inputs!$B$8)&gt;=14),Inputs!$B$17/14,0))</f>
        <v/>
      </c>
      <c r="C703" s="29">
        <f>B703*Inputs!$B$10</f>
        <v/>
      </c>
      <c r="D703" s="29">
        <f>SUMIFS(Outflows!$C$5:$C$64,Outflows!$A$5:$A$64,A703)</f>
        <v/>
      </c>
      <c r="E703" s="29">
        <f>IF(ROW()-4-Inputs!$B$24&gt;=1,INDEX($C$5:$C$764,ROW()-4-Inputs!$B$24),0)</f>
        <v/>
      </c>
      <c r="F703" s="29">
        <f>F702+C703</f>
        <v/>
      </c>
      <c r="G703" s="29">
        <f>IF(A703&gt;=Inputs!$B$32,$F$764,MIN(IF(Inputs!$B$28="",1E+15,Inputs!$B$28),(1-Inputs!$B$26)*IF(ROW()-4-Inputs!$B$27&gt;=1,INDEX($F$5:$F$764,ROW()-4-Inputs!$B$27),0)))</f>
        <v/>
      </c>
      <c r="H703" s="29">
        <f>G703-G702</f>
        <v/>
      </c>
      <c r="I703" s="29">
        <f>IF(A703=Inputs!$B$32,$F$764,0)</f>
        <v/>
      </c>
      <c r="J703" s="29">
        <f>CHOOSE(Inputs!$B$37,E703,H703,I703)</f>
        <v/>
      </c>
      <c r="K703" s="29">
        <f>K702+J703-D703</f>
        <v/>
      </c>
      <c r="L703" s="29">
        <f>L702+E703-D703</f>
        <v/>
      </c>
      <c r="M703" s="29">
        <f>M702+H703-D703</f>
        <v/>
      </c>
      <c r="N703" s="29">
        <f>N702+I703-D703</f>
        <v/>
      </c>
      <c r="O703" s="29">
        <f>IF(MONTH(A703)&lt;&gt;MONTH(A702),K703,MIN(O702,K703))</f>
        <v/>
      </c>
      <c r="P703" s="29">
        <f>IF(MONTH(A703)&lt;&gt;MONTH(A702),L703,MIN(P702,L703))</f>
        <v/>
      </c>
      <c r="Q703" s="29">
        <f>IF(MONTH(A703)&lt;&gt;MONTH(A702),M703,MIN(Q702,M703))</f>
        <v/>
      </c>
      <c r="R703" s="29">
        <f>IF(MONTH(A703)&lt;&gt;MONTH(A702),N703,MIN(R702,N703))</f>
        <v/>
      </c>
    </row>
    <row r="704">
      <c r="A704" s="27">
        <f>A703+1</f>
        <v/>
      </c>
      <c r="B704" s="28">
        <f>Inputs!$B$9*(IF(AND((A704-Inputs!$B$8)&gt;=0,(A704-Inputs!$B$8)&lt;=13),Inputs!$B$16/14,0)+IF(AND((A704-Inputs!$B$8)&gt;=14,(A704-Inputs!$B$8)&lt;=Inputs!$B$35-15),Inputs!$B$18/MAX(1,Inputs!$B$35-28),0)+IF(AND((A704-Inputs!$B$8)&gt;=Inputs!$B$35-14,(A704-Inputs!$B$8)&lt;=Inputs!$B$35-1,(A704-Inputs!$B$8)&gt;=14),Inputs!$B$17/14,0))</f>
        <v/>
      </c>
      <c r="C704" s="29">
        <f>B704*Inputs!$B$10</f>
        <v/>
      </c>
      <c r="D704" s="29">
        <f>SUMIFS(Outflows!$C$5:$C$64,Outflows!$A$5:$A$64,A704)</f>
        <v/>
      </c>
      <c r="E704" s="29">
        <f>IF(ROW()-4-Inputs!$B$24&gt;=1,INDEX($C$5:$C$764,ROW()-4-Inputs!$B$24),0)</f>
        <v/>
      </c>
      <c r="F704" s="29">
        <f>F703+C704</f>
        <v/>
      </c>
      <c r="G704" s="29">
        <f>IF(A704&gt;=Inputs!$B$32,$F$764,MIN(IF(Inputs!$B$28="",1E+15,Inputs!$B$28),(1-Inputs!$B$26)*IF(ROW()-4-Inputs!$B$27&gt;=1,INDEX($F$5:$F$764,ROW()-4-Inputs!$B$27),0)))</f>
        <v/>
      </c>
      <c r="H704" s="29">
        <f>G704-G703</f>
        <v/>
      </c>
      <c r="I704" s="29">
        <f>IF(A704=Inputs!$B$32,$F$764,0)</f>
        <v/>
      </c>
      <c r="J704" s="29">
        <f>CHOOSE(Inputs!$B$37,E704,H704,I704)</f>
        <v/>
      </c>
      <c r="K704" s="29">
        <f>K703+J704-D704</f>
        <v/>
      </c>
      <c r="L704" s="29">
        <f>L703+E704-D704</f>
        <v/>
      </c>
      <c r="M704" s="29">
        <f>M703+H704-D704</f>
        <v/>
      </c>
      <c r="N704" s="29">
        <f>N703+I704-D704</f>
        <v/>
      </c>
      <c r="O704" s="29">
        <f>IF(MONTH(A704)&lt;&gt;MONTH(A703),K704,MIN(O703,K704))</f>
        <v/>
      </c>
      <c r="P704" s="29">
        <f>IF(MONTH(A704)&lt;&gt;MONTH(A703),L704,MIN(P703,L704))</f>
        <v/>
      </c>
      <c r="Q704" s="29">
        <f>IF(MONTH(A704)&lt;&gt;MONTH(A703),M704,MIN(Q703,M704))</f>
        <v/>
      </c>
      <c r="R704" s="29">
        <f>IF(MONTH(A704)&lt;&gt;MONTH(A703),N704,MIN(R703,N704))</f>
        <v/>
      </c>
    </row>
    <row r="705">
      <c r="A705" s="27">
        <f>A704+1</f>
        <v/>
      </c>
      <c r="B705" s="28">
        <f>Inputs!$B$9*(IF(AND((A705-Inputs!$B$8)&gt;=0,(A705-Inputs!$B$8)&lt;=13),Inputs!$B$16/14,0)+IF(AND((A705-Inputs!$B$8)&gt;=14,(A705-Inputs!$B$8)&lt;=Inputs!$B$35-15),Inputs!$B$18/MAX(1,Inputs!$B$35-28),0)+IF(AND((A705-Inputs!$B$8)&gt;=Inputs!$B$35-14,(A705-Inputs!$B$8)&lt;=Inputs!$B$35-1,(A705-Inputs!$B$8)&gt;=14),Inputs!$B$17/14,0))</f>
        <v/>
      </c>
      <c r="C705" s="29">
        <f>B705*Inputs!$B$10</f>
        <v/>
      </c>
      <c r="D705" s="29">
        <f>SUMIFS(Outflows!$C$5:$C$64,Outflows!$A$5:$A$64,A705)</f>
        <v/>
      </c>
      <c r="E705" s="29">
        <f>IF(ROW()-4-Inputs!$B$24&gt;=1,INDEX($C$5:$C$764,ROW()-4-Inputs!$B$24),0)</f>
        <v/>
      </c>
      <c r="F705" s="29">
        <f>F704+C705</f>
        <v/>
      </c>
      <c r="G705" s="29">
        <f>IF(A705&gt;=Inputs!$B$32,$F$764,MIN(IF(Inputs!$B$28="",1E+15,Inputs!$B$28),(1-Inputs!$B$26)*IF(ROW()-4-Inputs!$B$27&gt;=1,INDEX($F$5:$F$764,ROW()-4-Inputs!$B$27),0)))</f>
        <v/>
      </c>
      <c r="H705" s="29">
        <f>G705-G704</f>
        <v/>
      </c>
      <c r="I705" s="29">
        <f>IF(A705=Inputs!$B$32,$F$764,0)</f>
        <v/>
      </c>
      <c r="J705" s="29">
        <f>CHOOSE(Inputs!$B$37,E705,H705,I705)</f>
        <v/>
      </c>
      <c r="K705" s="29">
        <f>K704+J705-D705</f>
        <v/>
      </c>
      <c r="L705" s="29">
        <f>L704+E705-D705</f>
        <v/>
      </c>
      <c r="M705" s="29">
        <f>M704+H705-D705</f>
        <v/>
      </c>
      <c r="N705" s="29">
        <f>N704+I705-D705</f>
        <v/>
      </c>
      <c r="O705" s="29">
        <f>IF(MONTH(A705)&lt;&gt;MONTH(A704),K705,MIN(O704,K705))</f>
        <v/>
      </c>
      <c r="P705" s="29">
        <f>IF(MONTH(A705)&lt;&gt;MONTH(A704),L705,MIN(P704,L705))</f>
        <v/>
      </c>
      <c r="Q705" s="29">
        <f>IF(MONTH(A705)&lt;&gt;MONTH(A704),M705,MIN(Q704,M705))</f>
        <v/>
      </c>
      <c r="R705" s="29">
        <f>IF(MONTH(A705)&lt;&gt;MONTH(A704),N705,MIN(R704,N705))</f>
        <v/>
      </c>
    </row>
    <row r="706">
      <c r="A706" s="27">
        <f>A705+1</f>
        <v/>
      </c>
      <c r="B706" s="28">
        <f>Inputs!$B$9*(IF(AND((A706-Inputs!$B$8)&gt;=0,(A706-Inputs!$B$8)&lt;=13),Inputs!$B$16/14,0)+IF(AND((A706-Inputs!$B$8)&gt;=14,(A706-Inputs!$B$8)&lt;=Inputs!$B$35-15),Inputs!$B$18/MAX(1,Inputs!$B$35-28),0)+IF(AND((A706-Inputs!$B$8)&gt;=Inputs!$B$35-14,(A706-Inputs!$B$8)&lt;=Inputs!$B$35-1,(A706-Inputs!$B$8)&gt;=14),Inputs!$B$17/14,0))</f>
        <v/>
      </c>
      <c r="C706" s="29">
        <f>B706*Inputs!$B$10</f>
        <v/>
      </c>
      <c r="D706" s="29">
        <f>SUMIFS(Outflows!$C$5:$C$64,Outflows!$A$5:$A$64,A706)</f>
        <v/>
      </c>
      <c r="E706" s="29">
        <f>IF(ROW()-4-Inputs!$B$24&gt;=1,INDEX($C$5:$C$764,ROW()-4-Inputs!$B$24),0)</f>
        <v/>
      </c>
      <c r="F706" s="29">
        <f>F705+C706</f>
        <v/>
      </c>
      <c r="G706" s="29">
        <f>IF(A706&gt;=Inputs!$B$32,$F$764,MIN(IF(Inputs!$B$28="",1E+15,Inputs!$B$28),(1-Inputs!$B$26)*IF(ROW()-4-Inputs!$B$27&gt;=1,INDEX($F$5:$F$764,ROW()-4-Inputs!$B$27),0)))</f>
        <v/>
      </c>
      <c r="H706" s="29">
        <f>G706-G705</f>
        <v/>
      </c>
      <c r="I706" s="29">
        <f>IF(A706=Inputs!$B$32,$F$764,0)</f>
        <v/>
      </c>
      <c r="J706" s="29">
        <f>CHOOSE(Inputs!$B$37,E706,H706,I706)</f>
        <v/>
      </c>
      <c r="K706" s="29">
        <f>K705+J706-D706</f>
        <v/>
      </c>
      <c r="L706" s="29">
        <f>L705+E706-D706</f>
        <v/>
      </c>
      <c r="M706" s="29">
        <f>M705+H706-D706</f>
        <v/>
      </c>
      <c r="N706" s="29">
        <f>N705+I706-D706</f>
        <v/>
      </c>
      <c r="O706" s="29">
        <f>IF(MONTH(A706)&lt;&gt;MONTH(A705),K706,MIN(O705,K706))</f>
        <v/>
      </c>
      <c r="P706" s="29">
        <f>IF(MONTH(A706)&lt;&gt;MONTH(A705),L706,MIN(P705,L706))</f>
        <v/>
      </c>
      <c r="Q706" s="29">
        <f>IF(MONTH(A706)&lt;&gt;MONTH(A705),M706,MIN(Q705,M706))</f>
        <v/>
      </c>
      <c r="R706" s="29">
        <f>IF(MONTH(A706)&lt;&gt;MONTH(A705),N706,MIN(R705,N706))</f>
        <v/>
      </c>
    </row>
    <row r="707">
      <c r="A707" s="27">
        <f>A706+1</f>
        <v/>
      </c>
      <c r="B707" s="28">
        <f>Inputs!$B$9*(IF(AND((A707-Inputs!$B$8)&gt;=0,(A707-Inputs!$B$8)&lt;=13),Inputs!$B$16/14,0)+IF(AND((A707-Inputs!$B$8)&gt;=14,(A707-Inputs!$B$8)&lt;=Inputs!$B$35-15),Inputs!$B$18/MAX(1,Inputs!$B$35-28),0)+IF(AND((A707-Inputs!$B$8)&gt;=Inputs!$B$35-14,(A707-Inputs!$B$8)&lt;=Inputs!$B$35-1,(A707-Inputs!$B$8)&gt;=14),Inputs!$B$17/14,0))</f>
        <v/>
      </c>
      <c r="C707" s="29">
        <f>B707*Inputs!$B$10</f>
        <v/>
      </c>
      <c r="D707" s="29">
        <f>SUMIFS(Outflows!$C$5:$C$64,Outflows!$A$5:$A$64,A707)</f>
        <v/>
      </c>
      <c r="E707" s="29">
        <f>IF(ROW()-4-Inputs!$B$24&gt;=1,INDEX($C$5:$C$764,ROW()-4-Inputs!$B$24),0)</f>
        <v/>
      </c>
      <c r="F707" s="29">
        <f>F706+C707</f>
        <v/>
      </c>
      <c r="G707" s="29">
        <f>IF(A707&gt;=Inputs!$B$32,$F$764,MIN(IF(Inputs!$B$28="",1E+15,Inputs!$B$28),(1-Inputs!$B$26)*IF(ROW()-4-Inputs!$B$27&gt;=1,INDEX($F$5:$F$764,ROW()-4-Inputs!$B$27),0)))</f>
        <v/>
      </c>
      <c r="H707" s="29">
        <f>G707-G706</f>
        <v/>
      </c>
      <c r="I707" s="29">
        <f>IF(A707=Inputs!$B$32,$F$764,0)</f>
        <v/>
      </c>
      <c r="J707" s="29">
        <f>CHOOSE(Inputs!$B$37,E707,H707,I707)</f>
        <v/>
      </c>
      <c r="K707" s="29">
        <f>K706+J707-D707</f>
        <v/>
      </c>
      <c r="L707" s="29">
        <f>L706+E707-D707</f>
        <v/>
      </c>
      <c r="M707" s="29">
        <f>M706+H707-D707</f>
        <v/>
      </c>
      <c r="N707" s="29">
        <f>N706+I707-D707</f>
        <v/>
      </c>
      <c r="O707" s="29">
        <f>IF(MONTH(A707)&lt;&gt;MONTH(A706),K707,MIN(O706,K707))</f>
        <v/>
      </c>
      <c r="P707" s="29">
        <f>IF(MONTH(A707)&lt;&gt;MONTH(A706),L707,MIN(P706,L707))</f>
        <v/>
      </c>
      <c r="Q707" s="29">
        <f>IF(MONTH(A707)&lt;&gt;MONTH(A706),M707,MIN(Q706,M707))</f>
        <v/>
      </c>
      <c r="R707" s="29">
        <f>IF(MONTH(A707)&lt;&gt;MONTH(A706),N707,MIN(R706,N707))</f>
        <v/>
      </c>
    </row>
    <row r="708">
      <c r="A708" s="27">
        <f>A707+1</f>
        <v/>
      </c>
      <c r="B708" s="28">
        <f>Inputs!$B$9*(IF(AND((A708-Inputs!$B$8)&gt;=0,(A708-Inputs!$B$8)&lt;=13),Inputs!$B$16/14,0)+IF(AND((A708-Inputs!$B$8)&gt;=14,(A708-Inputs!$B$8)&lt;=Inputs!$B$35-15),Inputs!$B$18/MAX(1,Inputs!$B$35-28),0)+IF(AND((A708-Inputs!$B$8)&gt;=Inputs!$B$35-14,(A708-Inputs!$B$8)&lt;=Inputs!$B$35-1,(A708-Inputs!$B$8)&gt;=14),Inputs!$B$17/14,0))</f>
        <v/>
      </c>
      <c r="C708" s="29">
        <f>B708*Inputs!$B$10</f>
        <v/>
      </c>
      <c r="D708" s="29">
        <f>SUMIFS(Outflows!$C$5:$C$64,Outflows!$A$5:$A$64,A708)</f>
        <v/>
      </c>
      <c r="E708" s="29">
        <f>IF(ROW()-4-Inputs!$B$24&gt;=1,INDEX($C$5:$C$764,ROW()-4-Inputs!$B$24),0)</f>
        <v/>
      </c>
      <c r="F708" s="29">
        <f>F707+C708</f>
        <v/>
      </c>
      <c r="G708" s="29">
        <f>IF(A708&gt;=Inputs!$B$32,$F$764,MIN(IF(Inputs!$B$28="",1E+15,Inputs!$B$28),(1-Inputs!$B$26)*IF(ROW()-4-Inputs!$B$27&gt;=1,INDEX($F$5:$F$764,ROW()-4-Inputs!$B$27),0)))</f>
        <v/>
      </c>
      <c r="H708" s="29">
        <f>G708-G707</f>
        <v/>
      </c>
      <c r="I708" s="29">
        <f>IF(A708=Inputs!$B$32,$F$764,0)</f>
        <v/>
      </c>
      <c r="J708" s="29">
        <f>CHOOSE(Inputs!$B$37,E708,H708,I708)</f>
        <v/>
      </c>
      <c r="K708" s="29">
        <f>K707+J708-D708</f>
        <v/>
      </c>
      <c r="L708" s="29">
        <f>L707+E708-D708</f>
        <v/>
      </c>
      <c r="M708" s="29">
        <f>M707+H708-D708</f>
        <v/>
      </c>
      <c r="N708" s="29">
        <f>N707+I708-D708</f>
        <v/>
      </c>
      <c r="O708" s="29">
        <f>IF(MONTH(A708)&lt;&gt;MONTH(A707),K708,MIN(O707,K708))</f>
        <v/>
      </c>
      <c r="P708" s="29">
        <f>IF(MONTH(A708)&lt;&gt;MONTH(A707),L708,MIN(P707,L708))</f>
        <v/>
      </c>
      <c r="Q708" s="29">
        <f>IF(MONTH(A708)&lt;&gt;MONTH(A707),M708,MIN(Q707,M708))</f>
        <v/>
      </c>
      <c r="R708" s="29">
        <f>IF(MONTH(A708)&lt;&gt;MONTH(A707),N708,MIN(R707,N708))</f>
        <v/>
      </c>
    </row>
    <row r="709">
      <c r="A709" s="27">
        <f>A708+1</f>
        <v/>
      </c>
      <c r="B709" s="28">
        <f>Inputs!$B$9*(IF(AND((A709-Inputs!$B$8)&gt;=0,(A709-Inputs!$B$8)&lt;=13),Inputs!$B$16/14,0)+IF(AND((A709-Inputs!$B$8)&gt;=14,(A709-Inputs!$B$8)&lt;=Inputs!$B$35-15),Inputs!$B$18/MAX(1,Inputs!$B$35-28),0)+IF(AND((A709-Inputs!$B$8)&gt;=Inputs!$B$35-14,(A709-Inputs!$B$8)&lt;=Inputs!$B$35-1,(A709-Inputs!$B$8)&gt;=14),Inputs!$B$17/14,0))</f>
        <v/>
      </c>
      <c r="C709" s="29">
        <f>B709*Inputs!$B$10</f>
        <v/>
      </c>
      <c r="D709" s="29">
        <f>SUMIFS(Outflows!$C$5:$C$64,Outflows!$A$5:$A$64,A709)</f>
        <v/>
      </c>
      <c r="E709" s="29">
        <f>IF(ROW()-4-Inputs!$B$24&gt;=1,INDEX($C$5:$C$764,ROW()-4-Inputs!$B$24),0)</f>
        <v/>
      </c>
      <c r="F709" s="29">
        <f>F708+C709</f>
        <v/>
      </c>
      <c r="G709" s="29">
        <f>IF(A709&gt;=Inputs!$B$32,$F$764,MIN(IF(Inputs!$B$28="",1E+15,Inputs!$B$28),(1-Inputs!$B$26)*IF(ROW()-4-Inputs!$B$27&gt;=1,INDEX($F$5:$F$764,ROW()-4-Inputs!$B$27),0)))</f>
        <v/>
      </c>
      <c r="H709" s="29">
        <f>G709-G708</f>
        <v/>
      </c>
      <c r="I709" s="29">
        <f>IF(A709=Inputs!$B$32,$F$764,0)</f>
        <v/>
      </c>
      <c r="J709" s="29">
        <f>CHOOSE(Inputs!$B$37,E709,H709,I709)</f>
        <v/>
      </c>
      <c r="K709" s="29">
        <f>K708+J709-D709</f>
        <v/>
      </c>
      <c r="L709" s="29">
        <f>L708+E709-D709</f>
        <v/>
      </c>
      <c r="M709" s="29">
        <f>M708+H709-D709</f>
        <v/>
      </c>
      <c r="N709" s="29">
        <f>N708+I709-D709</f>
        <v/>
      </c>
      <c r="O709" s="29">
        <f>IF(MONTH(A709)&lt;&gt;MONTH(A708),K709,MIN(O708,K709))</f>
        <v/>
      </c>
      <c r="P709" s="29">
        <f>IF(MONTH(A709)&lt;&gt;MONTH(A708),L709,MIN(P708,L709))</f>
        <v/>
      </c>
      <c r="Q709" s="29">
        <f>IF(MONTH(A709)&lt;&gt;MONTH(A708),M709,MIN(Q708,M709))</f>
        <v/>
      </c>
      <c r="R709" s="29">
        <f>IF(MONTH(A709)&lt;&gt;MONTH(A708),N709,MIN(R708,N709))</f>
        <v/>
      </c>
    </row>
    <row r="710">
      <c r="A710" s="27">
        <f>A709+1</f>
        <v/>
      </c>
      <c r="B710" s="28">
        <f>Inputs!$B$9*(IF(AND((A710-Inputs!$B$8)&gt;=0,(A710-Inputs!$B$8)&lt;=13),Inputs!$B$16/14,0)+IF(AND((A710-Inputs!$B$8)&gt;=14,(A710-Inputs!$B$8)&lt;=Inputs!$B$35-15),Inputs!$B$18/MAX(1,Inputs!$B$35-28),0)+IF(AND((A710-Inputs!$B$8)&gt;=Inputs!$B$35-14,(A710-Inputs!$B$8)&lt;=Inputs!$B$35-1,(A710-Inputs!$B$8)&gt;=14),Inputs!$B$17/14,0))</f>
        <v/>
      </c>
      <c r="C710" s="29">
        <f>B710*Inputs!$B$10</f>
        <v/>
      </c>
      <c r="D710" s="29">
        <f>SUMIFS(Outflows!$C$5:$C$64,Outflows!$A$5:$A$64,A710)</f>
        <v/>
      </c>
      <c r="E710" s="29">
        <f>IF(ROW()-4-Inputs!$B$24&gt;=1,INDEX($C$5:$C$764,ROW()-4-Inputs!$B$24),0)</f>
        <v/>
      </c>
      <c r="F710" s="29">
        <f>F709+C710</f>
        <v/>
      </c>
      <c r="G710" s="29">
        <f>IF(A710&gt;=Inputs!$B$32,$F$764,MIN(IF(Inputs!$B$28="",1E+15,Inputs!$B$28),(1-Inputs!$B$26)*IF(ROW()-4-Inputs!$B$27&gt;=1,INDEX($F$5:$F$764,ROW()-4-Inputs!$B$27),0)))</f>
        <v/>
      </c>
      <c r="H710" s="29">
        <f>G710-G709</f>
        <v/>
      </c>
      <c r="I710" s="29">
        <f>IF(A710=Inputs!$B$32,$F$764,0)</f>
        <v/>
      </c>
      <c r="J710" s="29">
        <f>CHOOSE(Inputs!$B$37,E710,H710,I710)</f>
        <v/>
      </c>
      <c r="K710" s="29">
        <f>K709+J710-D710</f>
        <v/>
      </c>
      <c r="L710" s="29">
        <f>L709+E710-D710</f>
        <v/>
      </c>
      <c r="M710" s="29">
        <f>M709+H710-D710</f>
        <v/>
      </c>
      <c r="N710" s="29">
        <f>N709+I710-D710</f>
        <v/>
      </c>
      <c r="O710" s="29">
        <f>IF(MONTH(A710)&lt;&gt;MONTH(A709),K710,MIN(O709,K710))</f>
        <v/>
      </c>
      <c r="P710" s="29">
        <f>IF(MONTH(A710)&lt;&gt;MONTH(A709),L710,MIN(P709,L710))</f>
        <v/>
      </c>
      <c r="Q710" s="29">
        <f>IF(MONTH(A710)&lt;&gt;MONTH(A709),M710,MIN(Q709,M710))</f>
        <v/>
      </c>
      <c r="R710" s="29">
        <f>IF(MONTH(A710)&lt;&gt;MONTH(A709),N710,MIN(R709,N710))</f>
        <v/>
      </c>
    </row>
    <row r="711">
      <c r="A711" s="27">
        <f>A710+1</f>
        <v/>
      </c>
      <c r="B711" s="28">
        <f>Inputs!$B$9*(IF(AND((A711-Inputs!$B$8)&gt;=0,(A711-Inputs!$B$8)&lt;=13),Inputs!$B$16/14,0)+IF(AND((A711-Inputs!$B$8)&gt;=14,(A711-Inputs!$B$8)&lt;=Inputs!$B$35-15),Inputs!$B$18/MAX(1,Inputs!$B$35-28),0)+IF(AND((A711-Inputs!$B$8)&gt;=Inputs!$B$35-14,(A711-Inputs!$B$8)&lt;=Inputs!$B$35-1,(A711-Inputs!$B$8)&gt;=14),Inputs!$B$17/14,0))</f>
        <v/>
      </c>
      <c r="C711" s="29">
        <f>B711*Inputs!$B$10</f>
        <v/>
      </c>
      <c r="D711" s="29">
        <f>SUMIFS(Outflows!$C$5:$C$64,Outflows!$A$5:$A$64,A711)</f>
        <v/>
      </c>
      <c r="E711" s="29">
        <f>IF(ROW()-4-Inputs!$B$24&gt;=1,INDEX($C$5:$C$764,ROW()-4-Inputs!$B$24),0)</f>
        <v/>
      </c>
      <c r="F711" s="29">
        <f>F710+C711</f>
        <v/>
      </c>
      <c r="G711" s="29">
        <f>IF(A711&gt;=Inputs!$B$32,$F$764,MIN(IF(Inputs!$B$28="",1E+15,Inputs!$B$28),(1-Inputs!$B$26)*IF(ROW()-4-Inputs!$B$27&gt;=1,INDEX($F$5:$F$764,ROW()-4-Inputs!$B$27),0)))</f>
        <v/>
      </c>
      <c r="H711" s="29">
        <f>G711-G710</f>
        <v/>
      </c>
      <c r="I711" s="29">
        <f>IF(A711=Inputs!$B$32,$F$764,0)</f>
        <v/>
      </c>
      <c r="J711" s="29">
        <f>CHOOSE(Inputs!$B$37,E711,H711,I711)</f>
        <v/>
      </c>
      <c r="K711" s="29">
        <f>K710+J711-D711</f>
        <v/>
      </c>
      <c r="L711" s="29">
        <f>L710+E711-D711</f>
        <v/>
      </c>
      <c r="M711" s="29">
        <f>M710+H711-D711</f>
        <v/>
      </c>
      <c r="N711" s="29">
        <f>N710+I711-D711</f>
        <v/>
      </c>
      <c r="O711" s="29">
        <f>IF(MONTH(A711)&lt;&gt;MONTH(A710),K711,MIN(O710,K711))</f>
        <v/>
      </c>
      <c r="P711" s="29">
        <f>IF(MONTH(A711)&lt;&gt;MONTH(A710),L711,MIN(P710,L711))</f>
        <v/>
      </c>
      <c r="Q711" s="29">
        <f>IF(MONTH(A711)&lt;&gt;MONTH(A710),M711,MIN(Q710,M711))</f>
        <v/>
      </c>
      <c r="R711" s="29">
        <f>IF(MONTH(A711)&lt;&gt;MONTH(A710),N711,MIN(R710,N711))</f>
        <v/>
      </c>
    </row>
    <row r="712">
      <c r="A712" s="27">
        <f>A711+1</f>
        <v/>
      </c>
      <c r="B712" s="28">
        <f>Inputs!$B$9*(IF(AND((A712-Inputs!$B$8)&gt;=0,(A712-Inputs!$B$8)&lt;=13),Inputs!$B$16/14,0)+IF(AND((A712-Inputs!$B$8)&gt;=14,(A712-Inputs!$B$8)&lt;=Inputs!$B$35-15),Inputs!$B$18/MAX(1,Inputs!$B$35-28),0)+IF(AND((A712-Inputs!$B$8)&gt;=Inputs!$B$35-14,(A712-Inputs!$B$8)&lt;=Inputs!$B$35-1,(A712-Inputs!$B$8)&gt;=14),Inputs!$B$17/14,0))</f>
        <v/>
      </c>
      <c r="C712" s="29">
        <f>B712*Inputs!$B$10</f>
        <v/>
      </c>
      <c r="D712" s="29">
        <f>SUMIFS(Outflows!$C$5:$C$64,Outflows!$A$5:$A$64,A712)</f>
        <v/>
      </c>
      <c r="E712" s="29">
        <f>IF(ROW()-4-Inputs!$B$24&gt;=1,INDEX($C$5:$C$764,ROW()-4-Inputs!$B$24),0)</f>
        <v/>
      </c>
      <c r="F712" s="29">
        <f>F711+C712</f>
        <v/>
      </c>
      <c r="G712" s="29">
        <f>IF(A712&gt;=Inputs!$B$32,$F$764,MIN(IF(Inputs!$B$28="",1E+15,Inputs!$B$28),(1-Inputs!$B$26)*IF(ROW()-4-Inputs!$B$27&gt;=1,INDEX($F$5:$F$764,ROW()-4-Inputs!$B$27),0)))</f>
        <v/>
      </c>
      <c r="H712" s="29">
        <f>G712-G711</f>
        <v/>
      </c>
      <c r="I712" s="29">
        <f>IF(A712=Inputs!$B$32,$F$764,0)</f>
        <v/>
      </c>
      <c r="J712" s="29">
        <f>CHOOSE(Inputs!$B$37,E712,H712,I712)</f>
        <v/>
      </c>
      <c r="K712" s="29">
        <f>K711+J712-D712</f>
        <v/>
      </c>
      <c r="L712" s="29">
        <f>L711+E712-D712</f>
        <v/>
      </c>
      <c r="M712" s="29">
        <f>M711+H712-D712</f>
        <v/>
      </c>
      <c r="N712" s="29">
        <f>N711+I712-D712</f>
        <v/>
      </c>
      <c r="O712" s="29">
        <f>IF(MONTH(A712)&lt;&gt;MONTH(A711),K712,MIN(O711,K712))</f>
        <v/>
      </c>
      <c r="P712" s="29">
        <f>IF(MONTH(A712)&lt;&gt;MONTH(A711),L712,MIN(P711,L712))</f>
        <v/>
      </c>
      <c r="Q712" s="29">
        <f>IF(MONTH(A712)&lt;&gt;MONTH(A711),M712,MIN(Q711,M712))</f>
        <v/>
      </c>
      <c r="R712" s="29">
        <f>IF(MONTH(A712)&lt;&gt;MONTH(A711),N712,MIN(R711,N712))</f>
        <v/>
      </c>
    </row>
    <row r="713">
      <c r="A713" s="27">
        <f>A712+1</f>
        <v/>
      </c>
      <c r="B713" s="28">
        <f>Inputs!$B$9*(IF(AND((A713-Inputs!$B$8)&gt;=0,(A713-Inputs!$B$8)&lt;=13),Inputs!$B$16/14,0)+IF(AND((A713-Inputs!$B$8)&gt;=14,(A713-Inputs!$B$8)&lt;=Inputs!$B$35-15),Inputs!$B$18/MAX(1,Inputs!$B$35-28),0)+IF(AND((A713-Inputs!$B$8)&gt;=Inputs!$B$35-14,(A713-Inputs!$B$8)&lt;=Inputs!$B$35-1,(A713-Inputs!$B$8)&gt;=14),Inputs!$B$17/14,0))</f>
        <v/>
      </c>
      <c r="C713" s="29">
        <f>B713*Inputs!$B$10</f>
        <v/>
      </c>
      <c r="D713" s="29">
        <f>SUMIFS(Outflows!$C$5:$C$64,Outflows!$A$5:$A$64,A713)</f>
        <v/>
      </c>
      <c r="E713" s="29">
        <f>IF(ROW()-4-Inputs!$B$24&gt;=1,INDEX($C$5:$C$764,ROW()-4-Inputs!$B$24),0)</f>
        <v/>
      </c>
      <c r="F713" s="29">
        <f>F712+C713</f>
        <v/>
      </c>
      <c r="G713" s="29">
        <f>IF(A713&gt;=Inputs!$B$32,$F$764,MIN(IF(Inputs!$B$28="",1E+15,Inputs!$B$28),(1-Inputs!$B$26)*IF(ROW()-4-Inputs!$B$27&gt;=1,INDEX($F$5:$F$764,ROW()-4-Inputs!$B$27),0)))</f>
        <v/>
      </c>
      <c r="H713" s="29">
        <f>G713-G712</f>
        <v/>
      </c>
      <c r="I713" s="29">
        <f>IF(A713=Inputs!$B$32,$F$764,0)</f>
        <v/>
      </c>
      <c r="J713" s="29">
        <f>CHOOSE(Inputs!$B$37,E713,H713,I713)</f>
        <v/>
      </c>
      <c r="K713" s="29">
        <f>K712+J713-D713</f>
        <v/>
      </c>
      <c r="L713" s="29">
        <f>L712+E713-D713</f>
        <v/>
      </c>
      <c r="M713" s="29">
        <f>M712+H713-D713</f>
        <v/>
      </c>
      <c r="N713" s="29">
        <f>N712+I713-D713</f>
        <v/>
      </c>
      <c r="O713" s="29">
        <f>IF(MONTH(A713)&lt;&gt;MONTH(A712),K713,MIN(O712,K713))</f>
        <v/>
      </c>
      <c r="P713" s="29">
        <f>IF(MONTH(A713)&lt;&gt;MONTH(A712),L713,MIN(P712,L713))</f>
        <v/>
      </c>
      <c r="Q713" s="29">
        <f>IF(MONTH(A713)&lt;&gt;MONTH(A712),M713,MIN(Q712,M713))</f>
        <v/>
      </c>
      <c r="R713" s="29">
        <f>IF(MONTH(A713)&lt;&gt;MONTH(A712),N713,MIN(R712,N713))</f>
        <v/>
      </c>
    </row>
    <row r="714">
      <c r="A714" s="27">
        <f>A713+1</f>
        <v/>
      </c>
      <c r="B714" s="28">
        <f>Inputs!$B$9*(IF(AND((A714-Inputs!$B$8)&gt;=0,(A714-Inputs!$B$8)&lt;=13),Inputs!$B$16/14,0)+IF(AND((A714-Inputs!$B$8)&gt;=14,(A714-Inputs!$B$8)&lt;=Inputs!$B$35-15),Inputs!$B$18/MAX(1,Inputs!$B$35-28),0)+IF(AND((A714-Inputs!$B$8)&gt;=Inputs!$B$35-14,(A714-Inputs!$B$8)&lt;=Inputs!$B$35-1,(A714-Inputs!$B$8)&gt;=14),Inputs!$B$17/14,0))</f>
        <v/>
      </c>
      <c r="C714" s="29">
        <f>B714*Inputs!$B$10</f>
        <v/>
      </c>
      <c r="D714" s="29">
        <f>SUMIFS(Outflows!$C$5:$C$64,Outflows!$A$5:$A$64,A714)</f>
        <v/>
      </c>
      <c r="E714" s="29">
        <f>IF(ROW()-4-Inputs!$B$24&gt;=1,INDEX($C$5:$C$764,ROW()-4-Inputs!$B$24),0)</f>
        <v/>
      </c>
      <c r="F714" s="29">
        <f>F713+C714</f>
        <v/>
      </c>
      <c r="G714" s="29">
        <f>IF(A714&gt;=Inputs!$B$32,$F$764,MIN(IF(Inputs!$B$28="",1E+15,Inputs!$B$28),(1-Inputs!$B$26)*IF(ROW()-4-Inputs!$B$27&gt;=1,INDEX($F$5:$F$764,ROW()-4-Inputs!$B$27),0)))</f>
        <v/>
      </c>
      <c r="H714" s="29">
        <f>G714-G713</f>
        <v/>
      </c>
      <c r="I714" s="29">
        <f>IF(A714=Inputs!$B$32,$F$764,0)</f>
        <v/>
      </c>
      <c r="J714" s="29">
        <f>CHOOSE(Inputs!$B$37,E714,H714,I714)</f>
        <v/>
      </c>
      <c r="K714" s="29">
        <f>K713+J714-D714</f>
        <v/>
      </c>
      <c r="L714" s="29">
        <f>L713+E714-D714</f>
        <v/>
      </c>
      <c r="M714" s="29">
        <f>M713+H714-D714</f>
        <v/>
      </c>
      <c r="N714" s="29">
        <f>N713+I714-D714</f>
        <v/>
      </c>
      <c r="O714" s="29">
        <f>IF(MONTH(A714)&lt;&gt;MONTH(A713),K714,MIN(O713,K714))</f>
        <v/>
      </c>
      <c r="P714" s="29">
        <f>IF(MONTH(A714)&lt;&gt;MONTH(A713),L714,MIN(P713,L714))</f>
        <v/>
      </c>
      <c r="Q714" s="29">
        <f>IF(MONTH(A714)&lt;&gt;MONTH(A713),M714,MIN(Q713,M714))</f>
        <v/>
      </c>
      <c r="R714" s="29">
        <f>IF(MONTH(A714)&lt;&gt;MONTH(A713),N714,MIN(R713,N714))</f>
        <v/>
      </c>
    </row>
    <row r="715">
      <c r="A715" s="27">
        <f>A714+1</f>
        <v/>
      </c>
      <c r="B715" s="28">
        <f>Inputs!$B$9*(IF(AND((A715-Inputs!$B$8)&gt;=0,(A715-Inputs!$B$8)&lt;=13),Inputs!$B$16/14,0)+IF(AND((A715-Inputs!$B$8)&gt;=14,(A715-Inputs!$B$8)&lt;=Inputs!$B$35-15),Inputs!$B$18/MAX(1,Inputs!$B$35-28),0)+IF(AND((A715-Inputs!$B$8)&gt;=Inputs!$B$35-14,(A715-Inputs!$B$8)&lt;=Inputs!$B$35-1,(A715-Inputs!$B$8)&gt;=14),Inputs!$B$17/14,0))</f>
        <v/>
      </c>
      <c r="C715" s="29">
        <f>B715*Inputs!$B$10</f>
        <v/>
      </c>
      <c r="D715" s="29">
        <f>SUMIFS(Outflows!$C$5:$C$64,Outflows!$A$5:$A$64,A715)</f>
        <v/>
      </c>
      <c r="E715" s="29">
        <f>IF(ROW()-4-Inputs!$B$24&gt;=1,INDEX($C$5:$C$764,ROW()-4-Inputs!$B$24),0)</f>
        <v/>
      </c>
      <c r="F715" s="29">
        <f>F714+C715</f>
        <v/>
      </c>
      <c r="G715" s="29">
        <f>IF(A715&gt;=Inputs!$B$32,$F$764,MIN(IF(Inputs!$B$28="",1E+15,Inputs!$B$28),(1-Inputs!$B$26)*IF(ROW()-4-Inputs!$B$27&gt;=1,INDEX($F$5:$F$764,ROW()-4-Inputs!$B$27),0)))</f>
        <v/>
      </c>
      <c r="H715" s="29">
        <f>G715-G714</f>
        <v/>
      </c>
      <c r="I715" s="29">
        <f>IF(A715=Inputs!$B$32,$F$764,0)</f>
        <v/>
      </c>
      <c r="J715" s="29">
        <f>CHOOSE(Inputs!$B$37,E715,H715,I715)</f>
        <v/>
      </c>
      <c r="K715" s="29">
        <f>K714+J715-D715</f>
        <v/>
      </c>
      <c r="L715" s="29">
        <f>L714+E715-D715</f>
        <v/>
      </c>
      <c r="M715" s="29">
        <f>M714+H715-D715</f>
        <v/>
      </c>
      <c r="N715" s="29">
        <f>N714+I715-D715</f>
        <v/>
      </c>
      <c r="O715" s="29">
        <f>IF(MONTH(A715)&lt;&gt;MONTH(A714),K715,MIN(O714,K715))</f>
        <v/>
      </c>
      <c r="P715" s="29">
        <f>IF(MONTH(A715)&lt;&gt;MONTH(A714),L715,MIN(P714,L715))</f>
        <v/>
      </c>
      <c r="Q715" s="29">
        <f>IF(MONTH(A715)&lt;&gt;MONTH(A714),M715,MIN(Q714,M715))</f>
        <v/>
      </c>
      <c r="R715" s="29">
        <f>IF(MONTH(A715)&lt;&gt;MONTH(A714),N715,MIN(R714,N715))</f>
        <v/>
      </c>
    </row>
    <row r="716">
      <c r="A716" s="27">
        <f>A715+1</f>
        <v/>
      </c>
      <c r="B716" s="28">
        <f>Inputs!$B$9*(IF(AND((A716-Inputs!$B$8)&gt;=0,(A716-Inputs!$B$8)&lt;=13),Inputs!$B$16/14,0)+IF(AND((A716-Inputs!$B$8)&gt;=14,(A716-Inputs!$B$8)&lt;=Inputs!$B$35-15),Inputs!$B$18/MAX(1,Inputs!$B$35-28),0)+IF(AND((A716-Inputs!$B$8)&gt;=Inputs!$B$35-14,(A716-Inputs!$B$8)&lt;=Inputs!$B$35-1,(A716-Inputs!$B$8)&gt;=14),Inputs!$B$17/14,0))</f>
        <v/>
      </c>
      <c r="C716" s="29">
        <f>B716*Inputs!$B$10</f>
        <v/>
      </c>
      <c r="D716" s="29">
        <f>SUMIFS(Outflows!$C$5:$C$64,Outflows!$A$5:$A$64,A716)</f>
        <v/>
      </c>
      <c r="E716" s="29">
        <f>IF(ROW()-4-Inputs!$B$24&gt;=1,INDEX($C$5:$C$764,ROW()-4-Inputs!$B$24),0)</f>
        <v/>
      </c>
      <c r="F716" s="29">
        <f>F715+C716</f>
        <v/>
      </c>
      <c r="G716" s="29">
        <f>IF(A716&gt;=Inputs!$B$32,$F$764,MIN(IF(Inputs!$B$28="",1E+15,Inputs!$B$28),(1-Inputs!$B$26)*IF(ROW()-4-Inputs!$B$27&gt;=1,INDEX($F$5:$F$764,ROW()-4-Inputs!$B$27),0)))</f>
        <v/>
      </c>
      <c r="H716" s="29">
        <f>G716-G715</f>
        <v/>
      </c>
      <c r="I716" s="29">
        <f>IF(A716=Inputs!$B$32,$F$764,0)</f>
        <v/>
      </c>
      <c r="J716" s="29">
        <f>CHOOSE(Inputs!$B$37,E716,H716,I716)</f>
        <v/>
      </c>
      <c r="K716" s="29">
        <f>K715+J716-D716</f>
        <v/>
      </c>
      <c r="L716" s="29">
        <f>L715+E716-D716</f>
        <v/>
      </c>
      <c r="M716" s="29">
        <f>M715+H716-D716</f>
        <v/>
      </c>
      <c r="N716" s="29">
        <f>N715+I716-D716</f>
        <v/>
      </c>
      <c r="O716" s="29">
        <f>IF(MONTH(A716)&lt;&gt;MONTH(A715),K716,MIN(O715,K716))</f>
        <v/>
      </c>
      <c r="P716" s="29">
        <f>IF(MONTH(A716)&lt;&gt;MONTH(A715),L716,MIN(P715,L716))</f>
        <v/>
      </c>
      <c r="Q716" s="29">
        <f>IF(MONTH(A716)&lt;&gt;MONTH(A715),M716,MIN(Q715,M716))</f>
        <v/>
      </c>
      <c r="R716" s="29">
        <f>IF(MONTH(A716)&lt;&gt;MONTH(A715),N716,MIN(R715,N716))</f>
        <v/>
      </c>
    </row>
    <row r="717">
      <c r="A717" s="27">
        <f>A716+1</f>
        <v/>
      </c>
      <c r="B717" s="28">
        <f>Inputs!$B$9*(IF(AND((A717-Inputs!$B$8)&gt;=0,(A717-Inputs!$B$8)&lt;=13),Inputs!$B$16/14,0)+IF(AND((A717-Inputs!$B$8)&gt;=14,(A717-Inputs!$B$8)&lt;=Inputs!$B$35-15),Inputs!$B$18/MAX(1,Inputs!$B$35-28),0)+IF(AND((A717-Inputs!$B$8)&gt;=Inputs!$B$35-14,(A717-Inputs!$B$8)&lt;=Inputs!$B$35-1,(A717-Inputs!$B$8)&gt;=14),Inputs!$B$17/14,0))</f>
        <v/>
      </c>
      <c r="C717" s="29">
        <f>B717*Inputs!$B$10</f>
        <v/>
      </c>
      <c r="D717" s="29">
        <f>SUMIFS(Outflows!$C$5:$C$64,Outflows!$A$5:$A$64,A717)</f>
        <v/>
      </c>
      <c r="E717" s="29">
        <f>IF(ROW()-4-Inputs!$B$24&gt;=1,INDEX($C$5:$C$764,ROW()-4-Inputs!$B$24),0)</f>
        <v/>
      </c>
      <c r="F717" s="29">
        <f>F716+C717</f>
        <v/>
      </c>
      <c r="G717" s="29">
        <f>IF(A717&gt;=Inputs!$B$32,$F$764,MIN(IF(Inputs!$B$28="",1E+15,Inputs!$B$28),(1-Inputs!$B$26)*IF(ROW()-4-Inputs!$B$27&gt;=1,INDEX($F$5:$F$764,ROW()-4-Inputs!$B$27),0)))</f>
        <v/>
      </c>
      <c r="H717" s="29">
        <f>G717-G716</f>
        <v/>
      </c>
      <c r="I717" s="29">
        <f>IF(A717=Inputs!$B$32,$F$764,0)</f>
        <v/>
      </c>
      <c r="J717" s="29">
        <f>CHOOSE(Inputs!$B$37,E717,H717,I717)</f>
        <v/>
      </c>
      <c r="K717" s="29">
        <f>K716+J717-D717</f>
        <v/>
      </c>
      <c r="L717" s="29">
        <f>L716+E717-D717</f>
        <v/>
      </c>
      <c r="M717" s="29">
        <f>M716+H717-D717</f>
        <v/>
      </c>
      <c r="N717" s="29">
        <f>N716+I717-D717</f>
        <v/>
      </c>
      <c r="O717" s="29">
        <f>IF(MONTH(A717)&lt;&gt;MONTH(A716),K717,MIN(O716,K717))</f>
        <v/>
      </c>
      <c r="P717" s="29">
        <f>IF(MONTH(A717)&lt;&gt;MONTH(A716),L717,MIN(P716,L717))</f>
        <v/>
      </c>
      <c r="Q717" s="29">
        <f>IF(MONTH(A717)&lt;&gt;MONTH(A716),M717,MIN(Q716,M717))</f>
        <v/>
      </c>
      <c r="R717" s="29">
        <f>IF(MONTH(A717)&lt;&gt;MONTH(A716),N717,MIN(R716,N717))</f>
        <v/>
      </c>
    </row>
    <row r="718">
      <c r="A718" s="27">
        <f>A717+1</f>
        <v/>
      </c>
      <c r="B718" s="28">
        <f>Inputs!$B$9*(IF(AND((A718-Inputs!$B$8)&gt;=0,(A718-Inputs!$B$8)&lt;=13),Inputs!$B$16/14,0)+IF(AND((A718-Inputs!$B$8)&gt;=14,(A718-Inputs!$B$8)&lt;=Inputs!$B$35-15),Inputs!$B$18/MAX(1,Inputs!$B$35-28),0)+IF(AND((A718-Inputs!$B$8)&gt;=Inputs!$B$35-14,(A718-Inputs!$B$8)&lt;=Inputs!$B$35-1,(A718-Inputs!$B$8)&gt;=14),Inputs!$B$17/14,0))</f>
        <v/>
      </c>
      <c r="C718" s="29">
        <f>B718*Inputs!$B$10</f>
        <v/>
      </c>
      <c r="D718" s="29">
        <f>SUMIFS(Outflows!$C$5:$C$64,Outflows!$A$5:$A$64,A718)</f>
        <v/>
      </c>
      <c r="E718" s="29">
        <f>IF(ROW()-4-Inputs!$B$24&gt;=1,INDEX($C$5:$C$764,ROW()-4-Inputs!$B$24),0)</f>
        <v/>
      </c>
      <c r="F718" s="29">
        <f>F717+C718</f>
        <v/>
      </c>
      <c r="G718" s="29">
        <f>IF(A718&gt;=Inputs!$B$32,$F$764,MIN(IF(Inputs!$B$28="",1E+15,Inputs!$B$28),(1-Inputs!$B$26)*IF(ROW()-4-Inputs!$B$27&gt;=1,INDEX($F$5:$F$764,ROW()-4-Inputs!$B$27),0)))</f>
        <v/>
      </c>
      <c r="H718" s="29">
        <f>G718-G717</f>
        <v/>
      </c>
      <c r="I718" s="29">
        <f>IF(A718=Inputs!$B$32,$F$764,0)</f>
        <v/>
      </c>
      <c r="J718" s="29">
        <f>CHOOSE(Inputs!$B$37,E718,H718,I718)</f>
        <v/>
      </c>
      <c r="K718" s="29">
        <f>K717+J718-D718</f>
        <v/>
      </c>
      <c r="L718" s="29">
        <f>L717+E718-D718</f>
        <v/>
      </c>
      <c r="M718" s="29">
        <f>M717+H718-D718</f>
        <v/>
      </c>
      <c r="N718" s="29">
        <f>N717+I718-D718</f>
        <v/>
      </c>
      <c r="O718" s="29">
        <f>IF(MONTH(A718)&lt;&gt;MONTH(A717),K718,MIN(O717,K718))</f>
        <v/>
      </c>
      <c r="P718" s="29">
        <f>IF(MONTH(A718)&lt;&gt;MONTH(A717),L718,MIN(P717,L718))</f>
        <v/>
      </c>
      <c r="Q718" s="29">
        <f>IF(MONTH(A718)&lt;&gt;MONTH(A717),M718,MIN(Q717,M718))</f>
        <v/>
      </c>
      <c r="R718" s="29">
        <f>IF(MONTH(A718)&lt;&gt;MONTH(A717),N718,MIN(R717,N718))</f>
        <v/>
      </c>
    </row>
    <row r="719">
      <c r="A719" s="27">
        <f>A718+1</f>
        <v/>
      </c>
      <c r="B719" s="28">
        <f>Inputs!$B$9*(IF(AND((A719-Inputs!$B$8)&gt;=0,(A719-Inputs!$B$8)&lt;=13),Inputs!$B$16/14,0)+IF(AND((A719-Inputs!$B$8)&gt;=14,(A719-Inputs!$B$8)&lt;=Inputs!$B$35-15),Inputs!$B$18/MAX(1,Inputs!$B$35-28),0)+IF(AND((A719-Inputs!$B$8)&gt;=Inputs!$B$35-14,(A719-Inputs!$B$8)&lt;=Inputs!$B$35-1,(A719-Inputs!$B$8)&gt;=14),Inputs!$B$17/14,0))</f>
        <v/>
      </c>
      <c r="C719" s="29">
        <f>B719*Inputs!$B$10</f>
        <v/>
      </c>
      <c r="D719" s="29">
        <f>SUMIFS(Outflows!$C$5:$C$64,Outflows!$A$5:$A$64,A719)</f>
        <v/>
      </c>
      <c r="E719" s="29">
        <f>IF(ROW()-4-Inputs!$B$24&gt;=1,INDEX($C$5:$C$764,ROW()-4-Inputs!$B$24),0)</f>
        <v/>
      </c>
      <c r="F719" s="29">
        <f>F718+C719</f>
        <v/>
      </c>
      <c r="G719" s="29">
        <f>IF(A719&gt;=Inputs!$B$32,$F$764,MIN(IF(Inputs!$B$28="",1E+15,Inputs!$B$28),(1-Inputs!$B$26)*IF(ROW()-4-Inputs!$B$27&gt;=1,INDEX($F$5:$F$764,ROW()-4-Inputs!$B$27),0)))</f>
        <v/>
      </c>
      <c r="H719" s="29">
        <f>G719-G718</f>
        <v/>
      </c>
      <c r="I719" s="29">
        <f>IF(A719=Inputs!$B$32,$F$764,0)</f>
        <v/>
      </c>
      <c r="J719" s="29">
        <f>CHOOSE(Inputs!$B$37,E719,H719,I719)</f>
        <v/>
      </c>
      <c r="K719" s="29">
        <f>K718+J719-D719</f>
        <v/>
      </c>
      <c r="L719" s="29">
        <f>L718+E719-D719</f>
        <v/>
      </c>
      <c r="M719" s="29">
        <f>M718+H719-D719</f>
        <v/>
      </c>
      <c r="N719" s="29">
        <f>N718+I719-D719</f>
        <v/>
      </c>
      <c r="O719" s="29">
        <f>IF(MONTH(A719)&lt;&gt;MONTH(A718),K719,MIN(O718,K719))</f>
        <v/>
      </c>
      <c r="P719" s="29">
        <f>IF(MONTH(A719)&lt;&gt;MONTH(A718),L719,MIN(P718,L719))</f>
        <v/>
      </c>
      <c r="Q719" s="29">
        <f>IF(MONTH(A719)&lt;&gt;MONTH(A718),M719,MIN(Q718,M719))</f>
        <v/>
      </c>
      <c r="R719" s="29">
        <f>IF(MONTH(A719)&lt;&gt;MONTH(A718),N719,MIN(R718,N719))</f>
        <v/>
      </c>
    </row>
    <row r="720">
      <c r="A720" s="27">
        <f>A719+1</f>
        <v/>
      </c>
      <c r="B720" s="28">
        <f>Inputs!$B$9*(IF(AND((A720-Inputs!$B$8)&gt;=0,(A720-Inputs!$B$8)&lt;=13),Inputs!$B$16/14,0)+IF(AND((A720-Inputs!$B$8)&gt;=14,(A720-Inputs!$B$8)&lt;=Inputs!$B$35-15),Inputs!$B$18/MAX(1,Inputs!$B$35-28),0)+IF(AND((A720-Inputs!$B$8)&gt;=Inputs!$B$35-14,(A720-Inputs!$B$8)&lt;=Inputs!$B$35-1,(A720-Inputs!$B$8)&gt;=14),Inputs!$B$17/14,0))</f>
        <v/>
      </c>
      <c r="C720" s="29">
        <f>B720*Inputs!$B$10</f>
        <v/>
      </c>
      <c r="D720" s="29">
        <f>SUMIFS(Outflows!$C$5:$C$64,Outflows!$A$5:$A$64,A720)</f>
        <v/>
      </c>
      <c r="E720" s="29">
        <f>IF(ROW()-4-Inputs!$B$24&gt;=1,INDEX($C$5:$C$764,ROW()-4-Inputs!$B$24),0)</f>
        <v/>
      </c>
      <c r="F720" s="29">
        <f>F719+C720</f>
        <v/>
      </c>
      <c r="G720" s="29">
        <f>IF(A720&gt;=Inputs!$B$32,$F$764,MIN(IF(Inputs!$B$28="",1E+15,Inputs!$B$28),(1-Inputs!$B$26)*IF(ROW()-4-Inputs!$B$27&gt;=1,INDEX($F$5:$F$764,ROW()-4-Inputs!$B$27),0)))</f>
        <v/>
      </c>
      <c r="H720" s="29">
        <f>G720-G719</f>
        <v/>
      </c>
      <c r="I720" s="29">
        <f>IF(A720=Inputs!$B$32,$F$764,0)</f>
        <v/>
      </c>
      <c r="J720" s="29">
        <f>CHOOSE(Inputs!$B$37,E720,H720,I720)</f>
        <v/>
      </c>
      <c r="K720" s="29">
        <f>K719+J720-D720</f>
        <v/>
      </c>
      <c r="L720" s="29">
        <f>L719+E720-D720</f>
        <v/>
      </c>
      <c r="M720" s="29">
        <f>M719+H720-D720</f>
        <v/>
      </c>
      <c r="N720" s="29">
        <f>N719+I720-D720</f>
        <v/>
      </c>
      <c r="O720" s="29">
        <f>IF(MONTH(A720)&lt;&gt;MONTH(A719),K720,MIN(O719,K720))</f>
        <v/>
      </c>
      <c r="P720" s="29">
        <f>IF(MONTH(A720)&lt;&gt;MONTH(A719),L720,MIN(P719,L720))</f>
        <v/>
      </c>
      <c r="Q720" s="29">
        <f>IF(MONTH(A720)&lt;&gt;MONTH(A719),M720,MIN(Q719,M720))</f>
        <v/>
      </c>
      <c r="R720" s="29">
        <f>IF(MONTH(A720)&lt;&gt;MONTH(A719),N720,MIN(R719,N720))</f>
        <v/>
      </c>
    </row>
    <row r="721">
      <c r="A721" s="27">
        <f>A720+1</f>
        <v/>
      </c>
      <c r="B721" s="28">
        <f>Inputs!$B$9*(IF(AND((A721-Inputs!$B$8)&gt;=0,(A721-Inputs!$B$8)&lt;=13),Inputs!$B$16/14,0)+IF(AND((A721-Inputs!$B$8)&gt;=14,(A721-Inputs!$B$8)&lt;=Inputs!$B$35-15),Inputs!$B$18/MAX(1,Inputs!$B$35-28),0)+IF(AND((A721-Inputs!$B$8)&gt;=Inputs!$B$35-14,(A721-Inputs!$B$8)&lt;=Inputs!$B$35-1,(A721-Inputs!$B$8)&gt;=14),Inputs!$B$17/14,0))</f>
        <v/>
      </c>
      <c r="C721" s="29">
        <f>B721*Inputs!$B$10</f>
        <v/>
      </c>
      <c r="D721" s="29">
        <f>SUMIFS(Outflows!$C$5:$C$64,Outflows!$A$5:$A$64,A721)</f>
        <v/>
      </c>
      <c r="E721" s="29">
        <f>IF(ROW()-4-Inputs!$B$24&gt;=1,INDEX($C$5:$C$764,ROW()-4-Inputs!$B$24),0)</f>
        <v/>
      </c>
      <c r="F721" s="29">
        <f>F720+C721</f>
        <v/>
      </c>
      <c r="G721" s="29">
        <f>IF(A721&gt;=Inputs!$B$32,$F$764,MIN(IF(Inputs!$B$28="",1E+15,Inputs!$B$28),(1-Inputs!$B$26)*IF(ROW()-4-Inputs!$B$27&gt;=1,INDEX($F$5:$F$764,ROW()-4-Inputs!$B$27),0)))</f>
        <v/>
      </c>
      <c r="H721" s="29">
        <f>G721-G720</f>
        <v/>
      </c>
      <c r="I721" s="29">
        <f>IF(A721=Inputs!$B$32,$F$764,0)</f>
        <v/>
      </c>
      <c r="J721" s="29">
        <f>CHOOSE(Inputs!$B$37,E721,H721,I721)</f>
        <v/>
      </c>
      <c r="K721" s="29">
        <f>K720+J721-D721</f>
        <v/>
      </c>
      <c r="L721" s="29">
        <f>L720+E721-D721</f>
        <v/>
      </c>
      <c r="M721" s="29">
        <f>M720+H721-D721</f>
        <v/>
      </c>
      <c r="N721" s="29">
        <f>N720+I721-D721</f>
        <v/>
      </c>
      <c r="O721" s="29">
        <f>IF(MONTH(A721)&lt;&gt;MONTH(A720),K721,MIN(O720,K721))</f>
        <v/>
      </c>
      <c r="P721" s="29">
        <f>IF(MONTH(A721)&lt;&gt;MONTH(A720),L721,MIN(P720,L721))</f>
        <v/>
      </c>
      <c r="Q721" s="29">
        <f>IF(MONTH(A721)&lt;&gt;MONTH(A720),M721,MIN(Q720,M721))</f>
        <v/>
      </c>
      <c r="R721" s="29">
        <f>IF(MONTH(A721)&lt;&gt;MONTH(A720),N721,MIN(R720,N721))</f>
        <v/>
      </c>
    </row>
    <row r="722">
      <c r="A722" s="27">
        <f>A721+1</f>
        <v/>
      </c>
      <c r="B722" s="28">
        <f>Inputs!$B$9*(IF(AND((A722-Inputs!$B$8)&gt;=0,(A722-Inputs!$B$8)&lt;=13),Inputs!$B$16/14,0)+IF(AND((A722-Inputs!$B$8)&gt;=14,(A722-Inputs!$B$8)&lt;=Inputs!$B$35-15),Inputs!$B$18/MAX(1,Inputs!$B$35-28),0)+IF(AND((A722-Inputs!$B$8)&gt;=Inputs!$B$35-14,(A722-Inputs!$B$8)&lt;=Inputs!$B$35-1,(A722-Inputs!$B$8)&gt;=14),Inputs!$B$17/14,0))</f>
        <v/>
      </c>
      <c r="C722" s="29">
        <f>B722*Inputs!$B$10</f>
        <v/>
      </c>
      <c r="D722" s="29">
        <f>SUMIFS(Outflows!$C$5:$C$64,Outflows!$A$5:$A$64,A722)</f>
        <v/>
      </c>
      <c r="E722" s="29">
        <f>IF(ROW()-4-Inputs!$B$24&gt;=1,INDEX($C$5:$C$764,ROW()-4-Inputs!$B$24),0)</f>
        <v/>
      </c>
      <c r="F722" s="29">
        <f>F721+C722</f>
        <v/>
      </c>
      <c r="G722" s="29">
        <f>IF(A722&gt;=Inputs!$B$32,$F$764,MIN(IF(Inputs!$B$28="",1E+15,Inputs!$B$28),(1-Inputs!$B$26)*IF(ROW()-4-Inputs!$B$27&gt;=1,INDEX($F$5:$F$764,ROW()-4-Inputs!$B$27),0)))</f>
        <v/>
      </c>
      <c r="H722" s="29">
        <f>G722-G721</f>
        <v/>
      </c>
      <c r="I722" s="29">
        <f>IF(A722=Inputs!$B$32,$F$764,0)</f>
        <v/>
      </c>
      <c r="J722" s="29">
        <f>CHOOSE(Inputs!$B$37,E722,H722,I722)</f>
        <v/>
      </c>
      <c r="K722" s="29">
        <f>K721+J722-D722</f>
        <v/>
      </c>
      <c r="L722" s="29">
        <f>L721+E722-D722</f>
        <v/>
      </c>
      <c r="M722" s="29">
        <f>M721+H722-D722</f>
        <v/>
      </c>
      <c r="N722" s="29">
        <f>N721+I722-D722</f>
        <v/>
      </c>
      <c r="O722" s="29">
        <f>IF(MONTH(A722)&lt;&gt;MONTH(A721),K722,MIN(O721,K722))</f>
        <v/>
      </c>
      <c r="P722" s="29">
        <f>IF(MONTH(A722)&lt;&gt;MONTH(A721),L722,MIN(P721,L722))</f>
        <v/>
      </c>
      <c r="Q722" s="29">
        <f>IF(MONTH(A722)&lt;&gt;MONTH(A721),M722,MIN(Q721,M722))</f>
        <v/>
      </c>
      <c r="R722" s="29">
        <f>IF(MONTH(A722)&lt;&gt;MONTH(A721),N722,MIN(R721,N722))</f>
        <v/>
      </c>
    </row>
    <row r="723">
      <c r="A723" s="27">
        <f>A722+1</f>
        <v/>
      </c>
      <c r="B723" s="28">
        <f>Inputs!$B$9*(IF(AND((A723-Inputs!$B$8)&gt;=0,(A723-Inputs!$B$8)&lt;=13),Inputs!$B$16/14,0)+IF(AND((A723-Inputs!$B$8)&gt;=14,(A723-Inputs!$B$8)&lt;=Inputs!$B$35-15),Inputs!$B$18/MAX(1,Inputs!$B$35-28),0)+IF(AND((A723-Inputs!$B$8)&gt;=Inputs!$B$35-14,(A723-Inputs!$B$8)&lt;=Inputs!$B$35-1,(A723-Inputs!$B$8)&gt;=14),Inputs!$B$17/14,0))</f>
        <v/>
      </c>
      <c r="C723" s="29">
        <f>B723*Inputs!$B$10</f>
        <v/>
      </c>
      <c r="D723" s="29">
        <f>SUMIFS(Outflows!$C$5:$C$64,Outflows!$A$5:$A$64,A723)</f>
        <v/>
      </c>
      <c r="E723" s="29">
        <f>IF(ROW()-4-Inputs!$B$24&gt;=1,INDEX($C$5:$C$764,ROW()-4-Inputs!$B$24),0)</f>
        <v/>
      </c>
      <c r="F723" s="29">
        <f>F722+C723</f>
        <v/>
      </c>
      <c r="G723" s="29">
        <f>IF(A723&gt;=Inputs!$B$32,$F$764,MIN(IF(Inputs!$B$28="",1E+15,Inputs!$B$28),(1-Inputs!$B$26)*IF(ROW()-4-Inputs!$B$27&gt;=1,INDEX($F$5:$F$764,ROW()-4-Inputs!$B$27),0)))</f>
        <v/>
      </c>
      <c r="H723" s="29">
        <f>G723-G722</f>
        <v/>
      </c>
      <c r="I723" s="29">
        <f>IF(A723=Inputs!$B$32,$F$764,0)</f>
        <v/>
      </c>
      <c r="J723" s="29">
        <f>CHOOSE(Inputs!$B$37,E723,H723,I723)</f>
        <v/>
      </c>
      <c r="K723" s="29">
        <f>K722+J723-D723</f>
        <v/>
      </c>
      <c r="L723" s="29">
        <f>L722+E723-D723</f>
        <v/>
      </c>
      <c r="M723" s="29">
        <f>M722+H723-D723</f>
        <v/>
      </c>
      <c r="N723" s="29">
        <f>N722+I723-D723</f>
        <v/>
      </c>
      <c r="O723" s="29">
        <f>IF(MONTH(A723)&lt;&gt;MONTH(A722),K723,MIN(O722,K723))</f>
        <v/>
      </c>
      <c r="P723" s="29">
        <f>IF(MONTH(A723)&lt;&gt;MONTH(A722),L723,MIN(P722,L723))</f>
        <v/>
      </c>
      <c r="Q723" s="29">
        <f>IF(MONTH(A723)&lt;&gt;MONTH(A722),M723,MIN(Q722,M723))</f>
        <v/>
      </c>
      <c r="R723" s="29">
        <f>IF(MONTH(A723)&lt;&gt;MONTH(A722),N723,MIN(R722,N723))</f>
        <v/>
      </c>
    </row>
    <row r="724">
      <c r="A724" s="27">
        <f>A723+1</f>
        <v/>
      </c>
      <c r="B724" s="28">
        <f>Inputs!$B$9*(IF(AND((A724-Inputs!$B$8)&gt;=0,(A724-Inputs!$B$8)&lt;=13),Inputs!$B$16/14,0)+IF(AND((A724-Inputs!$B$8)&gt;=14,(A724-Inputs!$B$8)&lt;=Inputs!$B$35-15),Inputs!$B$18/MAX(1,Inputs!$B$35-28),0)+IF(AND((A724-Inputs!$B$8)&gt;=Inputs!$B$35-14,(A724-Inputs!$B$8)&lt;=Inputs!$B$35-1,(A724-Inputs!$B$8)&gt;=14),Inputs!$B$17/14,0))</f>
        <v/>
      </c>
      <c r="C724" s="29">
        <f>B724*Inputs!$B$10</f>
        <v/>
      </c>
      <c r="D724" s="29">
        <f>SUMIFS(Outflows!$C$5:$C$64,Outflows!$A$5:$A$64,A724)</f>
        <v/>
      </c>
      <c r="E724" s="29">
        <f>IF(ROW()-4-Inputs!$B$24&gt;=1,INDEX($C$5:$C$764,ROW()-4-Inputs!$B$24),0)</f>
        <v/>
      </c>
      <c r="F724" s="29">
        <f>F723+C724</f>
        <v/>
      </c>
      <c r="G724" s="29">
        <f>IF(A724&gt;=Inputs!$B$32,$F$764,MIN(IF(Inputs!$B$28="",1E+15,Inputs!$B$28),(1-Inputs!$B$26)*IF(ROW()-4-Inputs!$B$27&gt;=1,INDEX($F$5:$F$764,ROW()-4-Inputs!$B$27),0)))</f>
        <v/>
      </c>
      <c r="H724" s="29">
        <f>G724-G723</f>
        <v/>
      </c>
      <c r="I724" s="29">
        <f>IF(A724=Inputs!$B$32,$F$764,0)</f>
        <v/>
      </c>
      <c r="J724" s="29">
        <f>CHOOSE(Inputs!$B$37,E724,H724,I724)</f>
        <v/>
      </c>
      <c r="K724" s="29">
        <f>K723+J724-D724</f>
        <v/>
      </c>
      <c r="L724" s="29">
        <f>L723+E724-D724</f>
        <v/>
      </c>
      <c r="M724" s="29">
        <f>M723+H724-D724</f>
        <v/>
      </c>
      <c r="N724" s="29">
        <f>N723+I724-D724</f>
        <v/>
      </c>
      <c r="O724" s="29">
        <f>IF(MONTH(A724)&lt;&gt;MONTH(A723),K724,MIN(O723,K724))</f>
        <v/>
      </c>
      <c r="P724" s="29">
        <f>IF(MONTH(A724)&lt;&gt;MONTH(A723),L724,MIN(P723,L724))</f>
        <v/>
      </c>
      <c r="Q724" s="29">
        <f>IF(MONTH(A724)&lt;&gt;MONTH(A723),M724,MIN(Q723,M724))</f>
        <v/>
      </c>
      <c r="R724" s="29">
        <f>IF(MONTH(A724)&lt;&gt;MONTH(A723),N724,MIN(R723,N724))</f>
        <v/>
      </c>
    </row>
    <row r="725">
      <c r="A725" s="27">
        <f>A724+1</f>
        <v/>
      </c>
      <c r="B725" s="28">
        <f>Inputs!$B$9*(IF(AND((A725-Inputs!$B$8)&gt;=0,(A725-Inputs!$B$8)&lt;=13),Inputs!$B$16/14,0)+IF(AND((A725-Inputs!$B$8)&gt;=14,(A725-Inputs!$B$8)&lt;=Inputs!$B$35-15),Inputs!$B$18/MAX(1,Inputs!$B$35-28),0)+IF(AND((A725-Inputs!$B$8)&gt;=Inputs!$B$35-14,(A725-Inputs!$B$8)&lt;=Inputs!$B$35-1,(A725-Inputs!$B$8)&gt;=14),Inputs!$B$17/14,0))</f>
        <v/>
      </c>
      <c r="C725" s="29">
        <f>B725*Inputs!$B$10</f>
        <v/>
      </c>
      <c r="D725" s="29">
        <f>SUMIFS(Outflows!$C$5:$C$64,Outflows!$A$5:$A$64,A725)</f>
        <v/>
      </c>
      <c r="E725" s="29">
        <f>IF(ROW()-4-Inputs!$B$24&gt;=1,INDEX($C$5:$C$764,ROW()-4-Inputs!$B$24),0)</f>
        <v/>
      </c>
      <c r="F725" s="29">
        <f>F724+C725</f>
        <v/>
      </c>
      <c r="G725" s="29">
        <f>IF(A725&gt;=Inputs!$B$32,$F$764,MIN(IF(Inputs!$B$28="",1E+15,Inputs!$B$28),(1-Inputs!$B$26)*IF(ROW()-4-Inputs!$B$27&gt;=1,INDEX($F$5:$F$764,ROW()-4-Inputs!$B$27),0)))</f>
        <v/>
      </c>
      <c r="H725" s="29">
        <f>G725-G724</f>
        <v/>
      </c>
      <c r="I725" s="29">
        <f>IF(A725=Inputs!$B$32,$F$764,0)</f>
        <v/>
      </c>
      <c r="J725" s="29">
        <f>CHOOSE(Inputs!$B$37,E725,H725,I725)</f>
        <v/>
      </c>
      <c r="K725" s="29">
        <f>K724+J725-D725</f>
        <v/>
      </c>
      <c r="L725" s="29">
        <f>L724+E725-D725</f>
        <v/>
      </c>
      <c r="M725" s="29">
        <f>M724+H725-D725</f>
        <v/>
      </c>
      <c r="N725" s="29">
        <f>N724+I725-D725</f>
        <v/>
      </c>
      <c r="O725" s="29">
        <f>IF(MONTH(A725)&lt;&gt;MONTH(A724),K725,MIN(O724,K725))</f>
        <v/>
      </c>
      <c r="P725" s="29">
        <f>IF(MONTH(A725)&lt;&gt;MONTH(A724),L725,MIN(P724,L725))</f>
        <v/>
      </c>
      <c r="Q725" s="29">
        <f>IF(MONTH(A725)&lt;&gt;MONTH(A724),M725,MIN(Q724,M725))</f>
        <v/>
      </c>
      <c r="R725" s="29">
        <f>IF(MONTH(A725)&lt;&gt;MONTH(A724),N725,MIN(R724,N725))</f>
        <v/>
      </c>
    </row>
    <row r="726">
      <c r="A726" s="27">
        <f>A725+1</f>
        <v/>
      </c>
      <c r="B726" s="28">
        <f>Inputs!$B$9*(IF(AND((A726-Inputs!$B$8)&gt;=0,(A726-Inputs!$B$8)&lt;=13),Inputs!$B$16/14,0)+IF(AND((A726-Inputs!$B$8)&gt;=14,(A726-Inputs!$B$8)&lt;=Inputs!$B$35-15),Inputs!$B$18/MAX(1,Inputs!$B$35-28),0)+IF(AND((A726-Inputs!$B$8)&gt;=Inputs!$B$35-14,(A726-Inputs!$B$8)&lt;=Inputs!$B$35-1,(A726-Inputs!$B$8)&gt;=14),Inputs!$B$17/14,0))</f>
        <v/>
      </c>
      <c r="C726" s="29">
        <f>B726*Inputs!$B$10</f>
        <v/>
      </c>
      <c r="D726" s="29">
        <f>SUMIFS(Outflows!$C$5:$C$64,Outflows!$A$5:$A$64,A726)</f>
        <v/>
      </c>
      <c r="E726" s="29">
        <f>IF(ROW()-4-Inputs!$B$24&gt;=1,INDEX($C$5:$C$764,ROW()-4-Inputs!$B$24),0)</f>
        <v/>
      </c>
      <c r="F726" s="29">
        <f>F725+C726</f>
        <v/>
      </c>
      <c r="G726" s="29">
        <f>IF(A726&gt;=Inputs!$B$32,$F$764,MIN(IF(Inputs!$B$28="",1E+15,Inputs!$B$28),(1-Inputs!$B$26)*IF(ROW()-4-Inputs!$B$27&gt;=1,INDEX($F$5:$F$764,ROW()-4-Inputs!$B$27),0)))</f>
        <v/>
      </c>
      <c r="H726" s="29">
        <f>G726-G725</f>
        <v/>
      </c>
      <c r="I726" s="29">
        <f>IF(A726=Inputs!$B$32,$F$764,0)</f>
        <v/>
      </c>
      <c r="J726" s="29">
        <f>CHOOSE(Inputs!$B$37,E726,H726,I726)</f>
        <v/>
      </c>
      <c r="K726" s="29">
        <f>K725+J726-D726</f>
        <v/>
      </c>
      <c r="L726" s="29">
        <f>L725+E726-D726</f>
        <v/>
      </c>
      <c r="M726" s="29">
        <f>M725+H726-D726</f>
        <v/>
      </c>
      <c r="N726" s="29">
        <f>N725+I726-D726</f>
        <v/>
      </c>
      <c r="O726" s="29">
        <f>IF(MONTH(A726)&lt;&gt;MONTH(A725),K726,MIN(O725,K726))</f>
        <v/>
      </c>
      <c r="P726" s="29">
        <f>IF(MONTH(A726)&lt;&gt;MONTH(A725),L726,MIN(P725,L726))</f>
        <v/>
      </c>
      <c r="Q726" s="29">
        <f>IF(MONTH(A726)&lt;&gt;MONTH(A725),M726,MIN(Q725,M726))</f>
        <v/>
      </c>
      <c r="R726" s="29">
        <f>IF(MONTH(A726)&lt;&gt;MONTH(A725),N726,MIN(R725,N726))</f>
        <v/>
      </c>
    </row>
    <row r="727">
      <c r="A727" s="27">
        <f>A726+1</f>
        <v/>
      </c>
      <c r="B727" s="28">
        <f>Inputs!$B$9*(IF(AND((A727-Inputs!$B$8)&gt;=0,(A727-Inputs!$B$8)&lt;=13),Inputs!$B$16/14,0)+IF(AND((A727-Inputs!$B$8)&gt;=14,(A727-Inputs!$B$8)&lt;=Inputs!$B$35-15),Inputs!$B$18/MAX(1,Inputs!$B$35-28),0)+IF(AND((A727-Inputs!$B$8)&gt;=Inputs!$B$35-14,(A727-Inputs!$B$8)&lt;=Inputs!$B$35-1,(A727-Inputs!$B$8)&gt;=14),Inputs!$B$17/14,0))</f>
        <v/>
      </c>
      <c r="C727" s="29">
        <f>B727*Inputs!$B$10</f>
        <v/>
      </c>
      <c r="D727" s="29">
        <f>SUMIFS(Outflows!$C$5:$C$64,Outflows!$A$5:$A$64,A727)</f>
        <v/>
      </c>
      <c r="E727" s="29">
        <f>IF(ROW()-4-Inputs!$B$24&gt;=1,INDEX($C$5:$C$764,ROW()-4-Inputs!$B$24),0)</f>
        <v/>
      </c>
      <c r="F727" s="29">
        <f>F726+C727</f>
        <v/>
      </c>
      <c r="G727" s="29">
        <f>IF(A727&gt;=Inputs!$B$32,$F$764,MIN(IF(Inputs!$B$28="",1E+15,Inputs!$B$28),(1-Inputs!$B$26)*IF(ROW()-4-Inputs!$B$27&gt;=1,INDEX($F$5:$F$764,ROW()-4-Inputs!$B$27),0)))</f>
        <v/>
      </c>
      <c r="H727" s="29">
        <f>G727-G726</f>
        <v/>
      </c>
      <c r="I727" s="29">
        <f>IF(A727=Inputs!$B$32,$F$764,0)</f>
        <v/>
      </c>
      <c r="J727" s="29">
        <f>CHOOSE(Inputs!$B$37,E727,H727,I727)</f>
        <v/>
      </c>
      <c r="K727" s="29">
        <f>K726+J727-D727</f>
        <v/>
      </c>
      <c r="L727" s="29">
        <f>L726+E727-D727</f>
        <v/>
      </c>
      <c r="M727" s="29">
        <f>M726+H727-D727</f>
        <v/>
      </c>
      <c r="N727" s="29">
        <f>N726+I727-D727</f>
        <v/>
      </c>
      <c r="O727" s="29">
        <f>IF(MONTH(A727)&lt;&gt;MONTH(A726),K727,MIN(O726,K727))</f>
        <v/>
      </c>
      <c r="P727" s="29">
        <f>IF(MONTH(A727)&lt;&gt;MONTH(A726),L727,MIN(P726,L727))</f>
        <v/>
      </c>
      <c r="Q727" s="29">
        <f>IF(MONTH(A727)&lt;&gt;MONTH(A726),M727,MIN(Q726,M727))</f>
        <v/>
      </c>
      <c r="R727" s="29">
        <f>IF(MONTH(A727)&lt;&gt;MONTH(A726),N727,MIN(R726,N727))</f>
        <v/>
      </c>
    </row>
    <row r="728">
      <c r="A728" s="27">
        <f>A727+1</f>
        <v/>
      </c>
      <c r="B728" s="28">
        <f>Inputs!$B$9*(IF(AND((A728-Inputs!$B$8)&gt;=0,(A728-Inputs!$B$8)&lt;=13),Inputs!$B$16/14,0)+IF(AND((A728-Inputs!$B$8)&gt;=14,(A728-Inputs!$B$8)&lt;=Inputs!$B$35-15),Inputs!$B$18/MAX(1,Inputs!$B$35-28),0)+IF(AND((A728-Inputs!$B$8)&gt;=Inputs!$B$35-14,(A728-Inputs!$B$8)&lt;=Inputs!$B$35-1,(A728-Inputs!$B$8)&gt;=14),Inputs!$B$17/14,0))</f>
        <v/>
      </c>
      <c r="C728" s="29">
        <f>B728*Inputs!$B$10</f>
        <v/>
      </c>
      <c r="D728" s="29">
        <f>SUMIFS(Outflows!$C$5:$C$64,Outflows!$A$5:$A$64,A728)</f>
        <v/>
      </c>
      <c r="E728" s="29">
        <f>IF(ROW()-4-Inputs!$B$24&gt;=1,INDEX($C$5:$C$764,ROW()-4-Inputs!$B$24),0)</f>
        <v/>
      </c>
      <c r="F728" s="29">
        <f>F727+C728</f>
        <v/>
      </c>
      <c r="G728" s="29">
        <f>IF(A728&gt;=Inputs!$B$32,$F$764,MIN(IF(Inputs!$B$28="",1E+15,Inputs!$B$28),(1-Inputs!$B$26)*IF(ROW()-4-Inputs!$B$27&gt;=1,INDEX($F$5:$F$764,ROW()-4-Inputs!$B$27),0)))</f>
        <v/>
      </c>
      <c r="H728" s="29">
        <f>G728-G727</f>
        <v/>
      </c>
      <c r="I728" s="29">
        <f>IF(A728=Inputs!$B$32,$F$764,0)</f>
        <v/>
      </c>
      <c r="J728" s="29">
        <f>CHOOSE(Inputs!$B$37,E728,H728,I728)</f>
        <v/>
      </c>
      <c r="K728" s="29">
        <f>K727+J728-D728</f>
        <v/>
      </c>
      <c r="L728" s="29">
        <f>L727+E728-D728</f>
        <v/>
      </c>
      <c r="M728" s="29">
        <f>M727+H728-D728</f>
        <v/>
      </c>
      <c r="N728" s="29">
        <f>N727+I728-D728</f>
        <v/>
      </c>
      <c r="O728" s="29">
        <f>IF(MONTH(A728)&lt;&gt;MONTH(A727),K728,MIN(O727,K728))</f>
        <v/>
      </c>
      <c r="P728" s="29">
        <f>IF(MONTH(A728)&lt;&gt;MONTH(A727),L728,MIN(P727,L728))</f>
        <v/>
      </c>
      <c r="Q728" s="29">
        <f>IF(MONTH(A728)&lt;&gt;MONTH(A727),M728,MIN(Q727,M728))</f>
        <v/>
      </c>
      <c r="R728" s="29">
        <f>IF(MONTH(A728)&lt;&gt;MONTH(A727),N728,MIN(R727,N728))</f>
        <v/>
      </c>
    </row>
    <row r="729">
      <c r="A729" s="27">
        <f>A728+1</f>
        <v/>
      </c>
      <c r="B729" s="28">
        <f>Inputs!$B$9*(IF(AND((A729-Inputs!$B$8)&gt;=0,(A729-Inputs!$B$8)&lt;=13),Inputs!$B$16/14,0)+IF(AND((A729-Inputs!$B$8)&gt;=14,(A729-Inputs!$B$8)&lt;=Inputs!$B$35-15),Inputs!$B$18/MAX(1,Inputs!$B$35-28),0)+IF(AND((A729-Inputs!$B$8)&gt;=Inputs!$B$35-14,(A729-Inputs!$B$8)&lt;=Inputs!$B$35-1,(A729-Inputs!$B$8)&gt;=14),Inputs!$B$17/14,0))</f>
        <v/>
      </c>
      <c r="C729" s="29">
        <f>B729*Inputs!$B$10</f>
        <v/>
      </c>
      <c r="D729" s="29">
        <f>SUMIFS(Outflows!$C$5:$C$64,Outflows!$A$5:$A$64,A729)</f>
        <v/>
      </c>
      <c r="E729" s="29">
        <f>IF(ROW()-4-Inputs!$B$24&gt;=1,INDEX($C$5:$C$764,ROW()-4-Inputs!$B$24),0)</f>
        <v/>
      </c>
      <c r="F729" s="29">
        <f>F728+C729</f>
        <v/>
      </c>
      <c r="G729" s="29">
        <f>IF(A729&gt;=Inputs!$B$32,$F$764,MIN(IF(Inputs!$B$28="",1E+15,Inputs!$B$28),(1-Inputs!$B$26)*IF(ROW()-4-Inputs!$B$27&gt;=1,INDEX($F$5:$F$764,ROW()-4-Inputs!$B$27),0)))</f>
        <v/>
      </c>
      <c r="H729" s="29">
        <f>G729-G728</f>
        <v/>
      </c>
      <c r="I729" s="29">
        <f>IF(A729=Inputs!$B$32,$F$764,0)</f>
        <v/>
      </c>
      <c r="J729" s="29">
        <f>CHOOSE(Inputs!$B$37,E729,H729,I729)</f>
        <v/>
      </c>
      <c r="K729" s="29">
        <f>K728+J729-D729</f>
        <v/>
      </c>
      <c r="L729" s="29">
        <f>L728+E729-D729</f>
        <v/>
      </c>
      <c r="M729" s="29">
        <f>M728+H729-D729</f>
        <v/>
      </c>
      <c r="N729" s="29">
        <f>N728+I729-D729</f>
        <v/>
      </c>
      <c r="O729" s="29">
        <f>IF(MONTH(A729)&lt;&gt;MONTH(A728),K729,MIN(O728,K729))</f>
        <v/>
      </c>
      <c r="P729" s="29">
        <f>IF(MONTH(A729)&lt;&gt;MONTH(A728),L729,MIN(P728,L729))</f>
        <v/>
      </c>
      <c r="Q729" s="29">
        <f>IF(MONTH(A729)&lt;&gt;MONTH(A728),M729,MIN(Q728,M729))</f>
        <v/>
      </c>
      <c r="R729" s="29">
        <f>IF(MONTH(A729)&lt;&gt;MONTH(A728),N729,MIN(R728,N729))</f>
        <v/>
      </c>
    </row>
    <row r="730">
      <c r="A730" s="27">
        <f>A729+1</f>
        <v/>
      </c>
      <c r="B730" s="28">
        <f>Inputs!$B$9*(IF(AND((A730-Inputs!$B$8)&gt;=0,(A730-Inputs!$B$8)&lt;=13),Inputs!$B$16/14,0)+IF(AND((A730-Inputs!$B$8)&gt;=14,(A730-Inputs!$B$8)&lt;=Inputs!$B$35-15),Inputs!$B$18/MAX(1,Inputs!$B$35-28),0)+IF(AND((A730-Inputs!$B$8)&gt;=Inputs!$B$35-14,(A730-Inputs!$B$8)&lt;=Inputs!$B$35-1,(A730-Inputs!$B$8)&gt;=14),Inputs!$B$17/14,0))</f>
        <v/>
      </c>
      <c r="C730" s="29">
        <f>B730*Inputs!$B$10</f>
        <v/>
      </c>
      <c r="D730" s="29">
        <f>SUMIFS(Outflows!$C$5:$C$64,Outflows!$A$5:$A$64,A730)</f>
        <v/>
      </c>
      <c r="E730" s="29">
        <f>IF(ROW()-4-Inputs!$B$24&gt;=1,INDEX($C$5:$C$764,ROW()-4-Inputs!$B$24),0)</f>
        <v/>
      </c>
      <c r="F730" s="29">
        <f>F729+C730</f>
        <v/>
      </c>
      <c r="G730" s="29">
        <f>IF(A730&gt;=Inputs!$B$32,$F$764,MIN(IF(Inputs!$B$28="",1E+15,Inputs!$B$28),(1-Inputs!$B$26)*IF(ROW()-4-Inputs!$B$27&gt;=1,INDEX($F$5:$F$764,ROW()-4-Inputs!$B$27),0)))</f>
        <v/>
      </c>
      <c r="H730" s="29">
        <f>G730-G729</f>
        <v/>
      </c>
      <c r="I730" s="29">
        <f>IF(A730=Inputs!$B$32,$F$764,0)</f>
        <v/>
      </c>
      <c r="J730" s="29">
        <f>CHOOSE(Inputs!$B$37,E730,H730,I730)</f>
        <v/>
      </c>
      <c r="K730" s="29">
        <f>K729+J730-D730</f>
        <v/>
      </c>
      <c r="L730" s="29">
        <f>L729+E730-D730</f>
        <v/>
      </c>
      <c r="M730" s="29">
        <f>M729+H730-D730</f>
        <v/>
      </c>
      <c r="N730" s="29">
        <f>N729+I730-D730</f>
        <v/>
      </c>
      <c r="O730" s="29">
        <f>IF(MONTH(A730)&lt;&gt;MONTH(A729),K730,MIN(O729,K730))</f>
        <v/>
      </c>
      <c r="P730" s="29">
        <f>IF(MONTH(A730)&lt;&gt;MONTH(A729),L730,MIN(P729,L730))</f>
        <v/>
      </c>
      <c r="Q730" s="29">
        <f>IF(MONTH(A730)&lt;&gt;MONTH(A729),M730,MIN(Q729,M730))</f>
        <v/>
      </c>
      <c r="R730" s="29">
        <f>IF(MONTH(A730)&lt;&gt;MONTH(A729),N730,MIN(R729,N730))</f>
        <v/>
      </c>
    </row>
    <row r="731">
      <c r="A731" s="27">
        <f>A730+1</f>
        <v/>
      </c>
      <c r="B731" s="28">
        <f>Inputs!$B$9*(IF(AND((A731-Inputs!$B$8)&gt;=0,(A731-Inputs!$B$8)&lt;=13),Inputs!$B$16/14,0)+IF(AND((A731-Inputs!$B$8)&gt;=14,(A731-Inputs!$B$8)&lt;=Inputs!$B$35-15),Inputs!$B$18/MAX(1,Inputs!$B$35-28),0)+IF(AND((A731-Inputs!$B$8)&gt;=Inputs!$B$35-14,(A731-Inputs!$B$8)&lt;=Inputs!$B$35-1,(A731-Inputs!$B$8)&gt;=14),Inputs!$B$17/14,0))</f>
        <v/>
      </c>
      <c r="C731" s="29">
        <f>B731*Inputs!$B$10</f>
        <v/>
      </c>
      <c r="D731" s="29">
        <f>SUMIFS(Outflows!$C$5:$C$64,Outflows!$A$5:$A$64,A731)</f>
        <v/>
      </c>
      <c r="E731" s="29">
        <f>IF(ROW()-4-Inputs!$B$24&gt;=1,INDEX($C$5:$C$764,ROW()-4-Inputs!$B$24),0)</f>
        <v/>
      </c>
      <c r="F731" s="29">
        <f>F730+C731</f>
        <v/>
      </c>
      <c r="G731" s="29">
        <f>IF(A731&gt;=Inputs!$B$32,$F$764,MIN(IF(Inputs!$B$28="",1E+15,Inputs!$B$28),(1-Inputs!$B$26)*IF(ROW()-4-Inputs!$B$27&gt;=1,INDEX($F$5:$F$764,ROW()-4-Inputs!$B$27),0)))</f>
        <v/>
      </c>
      <c r="H731" s="29">
        <f>G731-G730</f>
        <v/>
      </c>
      <c r="I731" s="29">
        <f>IF(A731=Inputs!$B$32,$F$764,0)</f>
        <v/>
      </c>
      <c r="J731" s="29">
        <f>CHOOSE(Inputs!$B$37,E731,H731,I731)</f>
        <v/>
      </c>
      <c r="K731" s="29">
        <f>K730+J731-D731</f>
        <v/>
      </c>
      <c r="L731" s="29">
        <f>L730+E731-D731</f>
        <v/>
      </c>
      <c r="M731" s="29">
        <f>M730+H731-D731</f>
        <v/>
      </c>
      <c r="N731" s="29">
        <f>N730+I731-D731</f>
        <v/>
      </c>
      <c r="O731" s="29">
        <f>IF(MONTH(A731)&lt;&gt;MONTH(A730),K731,MIN(O730,K731))</f>
        <v/>
      </c>
      <c r="P731" s="29">
        <f>IF(MONTH(A731)&lt;&gt;MONTH(A730),L731,MIN(P730,L731))</f>
        <v/>
      </c>
      <c r="Q731" s="29">
        <f>IF(MONTH(A731)&lt;&gt;MONTH(A730),M731,MIN(Q730,M731))</f>
        <v/>
      </c>
      <c r="R731" s="29">
        <f>IF(MONTH(A731)&lt;&gt;MONTH(A730),N731,MIN(R730,N731))</f>
        <v/>
      </c>
    </row>
    <row r="732">
      <c r="A732" s="27">
        <f>A731+1</f>
        <v/>
      </c>
      <c r="B732" s="28">
        <f>Inputs!$B$9*(IF(AND((A732-Inputs!$B$8)&gt;=0,(A732-Inputs!$B$8)&lt;=13),Inputs!$B$16/14,0)+IF(AND((A732-Inputs!$B$8)&gt;=14,(A732-Inputs!$B$8)&lt;=Inputs!$B$35-15),Inputs!$B$18/MAX(1,Inputs!$B$35-28),0)+IF(AND((A732-Inputs!$B$8)&gt;=Inputs!$B$35-14,(A732-Inputs!$B$8)&lt;=Inputs!$B$35-1,(A732-Inputs!$B$8)&gt;=14),Inputs!$B$17/14,0))</f>
        <v/>
      </c>
      <c r="C732" s="29">
        <f>B732*Inputs!$B$10</f>
        <v/>
      </c>
      <c r="D732" s="29">
        <f>SUMIFS(Outflows!$C$5:$C$64,Outflows!$A$5:$A$64,A732)</f>
        <v/>
      </c>
      <c r="E732" s="29">
        <f>IF(ROW()-4-Inputs!$B$24&gt;=1,INDEX($C$5:$C$764,ROW()-4-Inputs!$B$24),0)</f>
        <v/>
      </c>
      <c r="F732" s="29">
        <f>F731+C732</f>
        <v/>
      </c>
      <c r="G732" s="29">
        <f>IF(A732&gt;=Inputs!$B$32,$F$764,MIN(IF(Inputs!$B$28="",1E+15,Inputs!$B$28),(1-Inputs!$B$26)*IF(ROW()-4-Inputs!$B$27&gt;=1,INDEX($F$5:$F$764,ROW()-4-Inputs!$B$27),0)))</f>
        <v/>
      </c>
      <c r="H732" s="29">
        <f>G732-G731</f>
        <v/>
      </c>
      <c r="I732" s="29">
        <f>IF(A732=Inputs!$B$32,$F$764,0)</f>
        <v/>
      </c>
      <c r="J732" s="29">
        <f>CHOOSE(Inputs!$B$37,E732,H732,I732)</f>
        <v/>
      </c>
      <c r="K732" s="29">
        <f>K731+J732-D732</f>
        <v/>
      </c>
      <c r="L732" s="29">
        <f>L731+E732-D732</f>
        <v/>
      </c>
      <c r="M732" s="29">
        <f>M731+H732-D732</f>
        <v/>
      </c>
      <c r="N732" s="29">
        <f>N731+I732-D732</f>
        <v/>
      </c>
      <c r="O732" s="29">
        <f>IF(MONTH(A732)&lt;&gt;MONTH(A731),K732,MIN(O731,K732))</f>
        <v/>
      </c>
      <c r="P732" s="29">
        <f>IF(MONTH(A732)&lt;&gt;MONTH(A731),L732,MIN(P731,L732))</f>
        <v/>
      </c>
      <c r="Q732" s="29">
        <f>IF(MONTH(A732)&lt;&gt;MONTH(A731),M732,MIN(Q731,M732))</f>
        <v/>
      </c>
      <c r="R732" s="29">
        <f>IF(MONTH(A732)&lt;&gt;MONTH(A731),N732,MIN(R731,N732))</f>
        <v/>
      </c>
    </row>
    <row r="733">
      <c r="A733" s="27">
        <f>A732+1</f>
        <v/>
      </c>
      <c r="B733" s="28">
        <f>Inputs!$B$9*(IF(AND((A733-Inputs!$B$8)&gt;=0,(A733-Inputs!$B$8)&lt;=13),Inputs!$B$16/14,0)+IF(AND((A733-Inputs!$B$8)&gt;=14,(A733-Inputs!$B$8)&lt;=Inputs!$B$35-15),Inputs!$B$18/MAX(1,Inputs!$B$35-28),0)+IF(AND((A733-Inputs!$B$8)&gt;=Inputs!$B$35-14,(A733-Inputs!$B$8)&lt;=Inputs!$B$35-1,(A733-Inputs!$B$8)&gt;=14),Inputs!$B$17/14,0))</f>
        <v/>
      </c>
      <c r="C733" s="29">
        <f>B733*Inputs!$B$10</f>
        <v/>
      </c>
      <c r="D733" s="29">
        <f>SUMIFS(Outflows!$C$5:$C$64,Outflows!$A$5:$A$64,A733)</f>
        <v/>
      </c>
      <c r="E733" s="29">
        <f>IF(ROW()-4-Inputs!$B$24&gt;=1,INDEX($C$5:$C$764,ROW()-4-Inputs!$B$24),0)</f>
        <v/>
      </c>
      <c r="F733" s="29">
        <f>F732+C733</f>
        <v/>
      </c>
      <c r="G733" s="29">
        <f>IF(A733&gt;=Inputs!$B$32,$F$764,MIN(IF(Inputs!$B$28="",1E+15,Inputs!$B$28),(1-Inputs!$B$26)*IF(ROW()-4-Inputs!$B$27&gt;=1,INDEX($F$5:$F$764,ROW()-4-Inputs!$B$27),0)))</f>
        <v/>
      </c>
      <c r="H733" s="29">
        <f>G733-G732</f>
        <v/>
      </c>
      <c r="I733" s="29">
        <f>IF(A733=Inputs!$B$32,$F$764,0)</f>
        <v/>
      </c>
      <c r="J733" s="29">
        <f>CHOOSE(Inputs!$B$37,E733,H733,I733)</f>
        <v/>
      </c>
      <c r="K733" s="29">
        <f>K732+J733-D733</f>
        <v/>
      </c>
      <c r="L733" s="29">
        <f>L732+E733-D733</f>
        <v/>
      </c>
      <c r="M733" s="29">
        <f>M732+H733-D733</f>
        <v/>
      </c>
      <c r="N733" s="29">
        <f>N732+I733-D733</f>
        <v/>
      </c>
      <c r="O733" s="29">
        <f>IF(MONTH(A733)&lt;&gt;MONTH(A732),K733,MIN(O732,K733))</f>
        <v/>
      </c>
      <c r="P733" s="29">
        <f>IF(MONTH(A733)&lt;&gt;MONTH(A732),L733,MIN(P732,L733))</f>
        <v/>
      </c>
      <c r="Q733" s="29">
        <f>IF(MONTH(A733)&lt;&gt;MONTH(A732),M733,MIN(Q732,M733))</f>
        <v/>
      </c>
      <c r="R733" s="29">
        <f>IF(MONTH(A733)&lt;&gt;MONTH(A732),N733,MIN(R732,N733))</f>
        <v/>
      </c>
    </row>
    <row r="734">
      <c r="A734" s="27">
        <f>A733+1</f>
        <v/>
      </c>
      <c r="B734" s="28">
        <f>Inputs!$B$9*(IF(AND((A734-Inputs!$B$8)&gt;=0,(A734-Inputs!$B$8)&lt;=13),Inputs!$B$16/14,0)+IF(AND((A734-Inputs!$B$8)&gt;=14,(A734-Inputs!$B$8)&lt;=Inputs!$B$35-15),Inputs!$B$18/MAX(1,Inputs!$B$35-28),0)+IF(AND((A734-Inputs!$B$8)&gt;=Inputs!$B$35-14,(A734-Inputs!$B$8)&lt;=Inputs!$B$35-1,(A734-Inputs!$B$8)&gt;=14),Inputs!$B$17/14,0))</f>
        <v/>
      </c>
      <c r="C734" s="29">
        <f>B734*Inputs!$B$10</f>
        <v/>
      </c>
      <c r="D734" s="29">
        <f>SUMIFS(Outflows!$C$5:$C$64,Outflows!$A$5:$A$64,A734)</f>
        <v/>
      </c>
      <c r="E734" s="29">
        <f>IF(ROW()-4-Inputs!$B$24&gt;=1,INDEX($C$5:$C$764,ROW()-4-Inputs!$B$24),0)</f>
        <v/>
      </c>
      <c r="F734" s="29">
        <f>F733+C734</f>
        <v/>
      </c>
      <c r="G734" s="29">
        <f>IF(A734&gt;=Inputs!$B$32,$F$764,MIN(IF(Inputs!$B$28="",1E+15,Inputs!$B$28),(1-Inputs!$B$26)*IF(ROW()-4-Inputs!$B$27&gt;=1,INDEX($F$5:$F$764,ROW()-4-Inputs!$B$27),0)))</f>
        <v/>
      </c>
      <c r="H734" s="29">
        <f>G734-G733</f>
        <v/>
      </c>
      <c r="I734" s="29">
        <f>IF(A734=Inputs!$B$32,$F$764,0)</f>
        <v/>
      </c>
      <c r="J734" s="29">
        <f>CHOOSE(Inputs!$B$37,E734,H734,I734)</f>
        <v/>
      </c>
      <c r="K734" s="29">
        <f>K733+J734-D734</f>
        <v/>
      </c>
      <c r="L734" s="29">
        <f>L733+E734-D734</f>
        <v/>
      </c>
      <c r="M734" s="29">
        <f>M733+H734-D734</f>
        <v/>
      </c>
      <c r="N734" s="29">
        <f>N733+I734-D734</f>
        <v/>
      </c>
      <c r="O734" s="29">
        <f>IF(MONTH(A734)&lt;&gt;MONTH(A733),K734,MIN(O733,K734))</f>
        <v/>
      </c>
      <c r="P734" s="29">
        <f>IF(MONTH(A734)&lt;&gt;MONTH(A733),L734,MIN(P733,L734))</f>
        <v/>
      </c>
      <c r="Q734" s="29">
        <f>IF(MONTH(A734)&lt;&gt;MONTH(A733),M734,MIN(Q733,M734))</f>
        <v/>
      </c>
      <c r="R734" s="29">
        <f>IF(MONTH(A734)&lt;&gt;MONTH(A733),N734,MIN(R733,N734))</f>
        <v/>
      </c>
    </row>
    <row r="735">
      <c r="A735" s="27">
        <f>A734+1</f>
        <v/>
      </c>
      <c r="B735" s="28">
        <f>Inputs!$B$9*(IF(AND((A735-Inputs!$B$8)&gt;=0,(A735-Inputs!$B$8)&lt;=13),Inputs!$B$16/14,0)+IF(AND((A735-Inputs!$B$8)&gt;=14,(A735-Inputs!$B$8)&lt;=Inputs!$B$35-15),Inputs!$B$18/MAX(1,Inputs!$B$35-28),0)+IF(AND((A735-Inputs!$B$8)&gt;=Inputs!$B$35-14,(A735-Inputs!$B$8)&lt;=Inputs!$B$35-1,(A735-Inputs!$B$8)&gt;=14),Inputs!$B$17/14,0))</f>
        <v/>
      </c>
      <c r="C735" s="29">
        <f>B735*Inputs!$B$10</f>
        <v/>
      </c>
      <c r="D735" s="29">
        <f>SUMIFS(Outflows!$C$5:$C$64,Outflows!$A$5:$A$64,A735)</f>
        <v/>
      </c>
      <c r="E735" s="29">
        <f>IF(ROW()-4-Inputs!$B$24&gt;=1,INDEX($C$5:$C$764,ROW()-4-Inputs!$B$24),0)</f>
        <v/>
      </c>
      <c r="F735" s="29">
        <f>F734+C735</f>
        <v/>
      </c>
      <c r="G735" s="29">
        <f>IF(A735&gt;=Inputs!$B$32,$F$764,MIN(IF(Inputs!$B$28="",1E+15,Inputs!$B$28),(1-Inputs!$B$26)*IF(ROW()-4-Inputs!$B$27&gt;=1,INDEX($F$5:$F$764,ROW()-4-Inputs!$B$27),0)))</f>
        <v/>
      </c>
      <c r="H735" s="29">
        <f>G735-G734</f>
        <v/>
      </c>
      <c r="I735" s="29">
        <f>IF(A735=Inputs!$B$32,$F$764,0)</f>
        <v/>
      </c>
      <c r="J735" s="29">
        <f>CHOOSE(Inputs!$B$37,E735,H735,I735)</f>
        <v/>
      </c>
      <c r="K735" s="29">
        <f>K734+J735-D735</f>
        <v/>
      </c>
      <c r="L735" s="29">
        <f>L734+E735-D735</f>
        <v/>
      </c>
      <c r="M735" s="29">
        <f>M734+H735-D735</f>
        <v/>
      </c>
      <c r="N735" s="29">
        <f>N734+I735-D735</f>
        <v/>
      </c>
      <c r="O735" s="29">
        <f>IF(MONTH(A735)&lt;&gt;MONTH(A734),K735,MIN(O734,K735))</f>
        <v/>
      </c>
      <c r="P735" s="29">
        <f>IF(MONTH(A735)&lt;&gt;MONTH(A734),L735,MIN(P734,L735))</f>
        <v/>
      </c>
      <c r="Q735" s="29">
        <f>IF(MONTH(A735)&lt;&gt;MONTH(A734),M735,MIN(Q734,M735))</f>
        <v/>
      </c>
      <c r="R735" s="29">
        <f>IF(MONTH(A735)&lt;&gt;MONTH(A734),N735,MIN(R734,N735))</f>
        <v/>
      </c>
    </row>
    <row r="736">
      <c r="A736" s="27">
        <f>A735+1</f>
        <v/>
      </c>
      <c r="B736" s="28">
        <f>Inputs!$B$9*(IF(AND((A736-Inputs!$B$8)&gt;=0,(A736-Inputs!$B$8)&lt;=13),Inputs!$B$16/14,0)+IF(AND((A736-Inputs!$B$8)&gt;=14,(A736-Inputs!$B$8)&lt;=Inputs!$B$35-15),Inputs!$B$18/MAX(1,Inputs!$B$35-28),0)+IF(AND((A736-Inputs!$B$8)&gt;=Inputs!$B$35-14,(A736-Inputs!$B$8)&lt;=Inputs!$B$35-1,(A736-Inputs!$B$8)&gt;=14),Inputs!$B$17/14,0))</f>
        <v/>
      </c>
      <c r="C736" s="29">
        <f>B736*Inputs!$B$10</f>
        <v/>
      </c>
      <c r="D736" s="29">
        <f>SUMIFS(Outflows!$C$5:$C$64,Outflows!$A$5:$A$64,A736)</f>
        <v/>
      </c>
      <c r="E736" s="29">
        <f>IF(ROW()-4-Inputs!$B$24&gt;=1,INDEX($C$5:$C$764,ROW()-4-Inputs!$B$24),0)</f>
        <v/>
      </c>
      <c r="F736" s="29">
        <f>F735+C736</f>
        <v/>
      </c>
      <c r="G736" s="29">
        <f>IF(A736&gt;=Inputs!$B$32,$F$764,MIN(IF(Inputs!$B$28="",1E+15,Inputs!$B$28),(1-Inputs!$B$26)*IF(ROW()-4-Inputs!$B$27&gt;=1,INDEX($F$5:$F$764,ROW()-4-Inputs!$B$27),0)))</f>
        <v/>
      </c>
      <c r="H736" s="29">
        <f>G736-G735</f>
        <v/>
      </c>
      <c r="I736" s="29">
        <f>IF(A736=Inputs!$B$32,$F$764,0)</f>
        <v/>
      </c>
      <c r="J736" s="29">
        <f>CHOOSE(Inputs!$B$37,E736,H736,I736)</f>
        <v/>
      </c>
      <c r="K736" s="29">
        <f>K735+J736-D736</f>
        <v/>
      </c>
      <c r="L736" s="29">
        <f>L735+E736-D736</f>
        <v/>
      </c>
      <c r="M736" s="29">
        <f>M735+H736-D736</f>
        <v/>
      </c>
      <c r="N736" s="29">
        <f>N735+I736-D736</f>
        <v/>
      </c>
      <c r="O736" s="29">
        <f>IF(MONTH(A736)&lt;&gt;MONTH(A735),K736,MIN(O735,K736))</f>
        <v/>
      </c>
      <c r="P736" s="29">
        <f>IF(MONTH(A736)&lt;&gt;MONTH(A735),L736,MIN(P735,L736))</f>
        <v/>
      </c>
      <c r="Q736" s="29">
        <f>IF(MONTH(A736)&lt;&gt;MONTH(A735),M736,MIN(Q735,M736))</f>
        <v/>
      </c>
      <c r="R736" s="29">
        <f>IF(MONTH(A736)&lt;&gt;MONTH(A735),N736,MIN(R735,N736))</f>
        <v/>
      </c>
    </row>
    <row r="737">
      <c r="A737" s="27">
        <f>A736+1</f>
        <v/>
      </c>
      <c r="B737" s="28">
        <f>Inputs!$B$9*(IF(AND((A737-Inputs!$B$8)&gt;=0,(A737-Inputs!$B$8)&lt;=13),Inputs!$B$16/14,0)+IF(AND((A737-Inputs!$B$8)&gt;=14,(A737-Inputs!$B$8)&lt;=Inputs!$B$35-15),Inputs!$B$18/MAX(1,Inputs!$B$35-28),0)+IF(AND((A737-Inputs!$B$8)&gt;=Inputs!$B$35-14,(A737-Inputs!$B$8)&lt;=Inputs!$B$35-1,(A737-Inputs!$B$8)&gt;=14),Inputs!$B$17/14,0))</f>
        <v/>
      </c>
      <c r="C737" s="29">
        <f>B737*Inputs!$B$10</f>
        <v/>
      </c>
      <c r="D737" s="29">
        <f>SUMIFS(Outflows!$C$5:$C$64,Outflows!$A$5:$A$64,A737)</f>
        <v/>
      </c>
      <c r="E737" s="29">
        <f>IF(ROW()-4-Inputs!$B$24&gt;=1,INDEX($C$5:$C$764,ROW()-4-Inputs!$B$24),0)</f>
        <v/>
      </c>
      <c r="F737" s="29">
        <f>F736+C737</f>
        <v/>
      </c>
      <c r="G737" s="29">
        <f>IF(A737&gt;=Inputs!$B$32,$F$764,MIN(IF(Inputs!$B$28="",1E+15,Inputs!$B$28),(1-Inputs!$B$26)*IF(ROW()-4-Inputs!$B$27&gt;=1,INDEX($F$5:$F$764,ROW()-4-Inputs!$B$27),0)))</f>
        <v/>
      </c>
      <c r="H737" s="29">
        <f>G737-G736</f>
        <v/>
      </c>
      <c r="I737" s="29">
        <f>IF(A737=Inputs!$B$32,$F$764,0)</f>
        <v/>
      </c>
      <c r="J737" s="29">
        <f>CHOOSE(Inputs!$B$37,E737,H737,I737)</f>
        <v/>
      </c>
      <c r="K737" s="29">
        <f>K736+J737-D737</f>
        <v/>
      </c>
      <c r="L737" s="29">
        <f>L736+E737-D737</f>
        <v/>
      </c>
      <c r="M737" s="29">
        <f>M736+H737-D737</f>
        <v/>
      </c>
      <c r="N737" s="29">
        <f>N736+I737-D737</f>
        <v/>
      </c>
      <c r="O737" s="29">
        <f>IF(MONTH(A737)&lt;&gt;MONTH(A736),K737,MIN(O736,K737))</f>
        <v/>
      </c>
      <c r="P737" s="29">
        <f>IF(MONTH(A737)&lt;&gt;MONTH(A736),L737,MIN(P736,L737))</f>
        <v/>
      </c>
      <c r="Q737" s="29">
        <f>IF(MONTH(A737)&lt;&gt;MONTH(A736),M737,MIN(Q736,M737))</f>
        <v/>
      </c>
      <c r="R737" s="29">
        <f>IF(MONTH(A737)&lt;&gt;MONTH(A736),N737,MIN(R736,N737))</f>
        <v/>
      </c>
    </row>
    <row r="738">
      <c r="A738" s="27">
        <f>A737+1</f>
        <v/>
      </c>
      <c r="B738" s="28">
        <f>Inputs!$B$9*(IF(AND((A738-Inputs!$B$8)&gt;=0,(A738-Inputs!$B$8)&lt;=13),Inputs!$B$16/14,0)+IF(AND((A738-Inputs!$B$8)&gt;=14,(A738-Inputs!$B$8)&lt;=Inputs!$B$35-15),Inputs!$B$18/MAX(1,Inputs!$B$35-28),0)+IF(AND((A738-Inputs!$B$8)&gt;=Inputs!$B$35-14,(A738-Inputs!$B$8)&lt;=Inputs!$B$35-1,(A738-Inputs!$B$8)&gt;=14),Inputs!$B$17/14,0))</f>
        <v/>
      </c>
      <c r="C738" s="29">
        <f>B738*Inputs!$B$10</f>
        <v/>
      </c>
      <c r="D738" s="29">
        <f>SUMIFS(Outflows!$C$5:$C$64,Outflows!$A$5:$A$64,A738)</f>
        <v/>
      </c>
      <c r="E738" s="29">
        <f>IF(ROW()-4-Inputs!$B$24&gt;=1,INDEX($C$5:$C$764,ROW()-4-Inputs!$B$24),0)</f>
        <v/>
      </c>
      <c r="F738" s="29">
        <f>F737+C738</f>
        <v/>
      </c>
      <c r="G738" s="29">
        <f>IF(A738&gt;=Inputs!$B$32,$F$764,MIN(IF(Inputs!$B$28="",1E+15,Inputs!$B$28),(1-Inputs!$B$26)*IF(ROW()-4-Inputs!$B$27&gt;=1,INDEX($F$5:$F$764,ROW()-4-Inputs!$B$27),0)))</f>
        <v/>
      </c>
      <c r="H738" s="29">
        <f>G738-G737</f>
        <v/>
      </c>
      <c r="I738" s="29">
        <f>IF(A738=Inputs!$B$32,$F$764,0)</f>
        <v/>
      </c>
      <c r="J738" s="29">
        <f>CHOOSE(Inputs!$B$37,E738,H738,I738)</f>
        <v/>
      </c>
      <c r="K738" s="29">
        <f>K737+J738-D738</f>
        <v/>
      </c>
      <c r="L738" s="29">
        <f>L737+E738-D738</f>
        <v/>
      </c>
      <c r="M738" s="29">
        <f>M737+H738-D738</f>
        <v/>
      </c>
      <c r="N738" s="29">
        <f>N737+I738-D738</f>
        <v/>
      </c>
      <c r="O738" s="29">
        <f>IF(MONTH(A738)&lt;&gt;MONTH(A737),K738,MIN(O737,K738))</f>
        <v/>
      </c>
      <c r="P738" s="29">
        <f>IF(MONTH(A738)&lt;&gt;MONTH(A737),L738,MIN(P737,L738))</f>
        <v/>
      </c>
      <c r="Q738" s="29">
        <f>IF(MONTH(A738)&lt;&gt;MONTH(A737),M738,MIN(Q737,M738))</f>
        <v/>
      </c>
      <c r="R738" s="29">
        <f>IF(MONTH(A738)&lt;&gt;MONTH(A737),N738,MIN(R737,N738))</f>
        <v/>
      </c>
    </row>
    <row r="739">
      <c r="A739" s="27">
        <f>A738+1</f>
        <v/>
      </c>
      <c r="B739" s="28">
        <f>Inputs!$B$9*(IF(AND((A739-Inputs!$B$8)&gt;=0,(A739-Inputs!$B$8)&lt;=13),Inputs!$B$16/14,0)+IF(AND((A739-Inputs!$B$8)&gt;=14,(A739-Inputs!$B$8)&lt;=Inputs!$B$35-15),Inputs!$B$18/MAX(1,Inputs!$B$35-28),0)+IF(AND((A739-Inputs!$B$8)&gt;=Inputs!$B$35-14,(A739-Inputs!$B$8)&lt;=Inputs!$B$35-1,(A739-Inputs!$B$8)&gt;=14),Inputs!$B$17/14,0))</f>
        <v/>
      </c>
      <c r="C739" s="29">
        <f>B739*Inputs!$B$10</f>
        <v/>
      </c>
      <c r="D739" s="29">
        <f>SUMIFS(Outflows!$C$5:$C$64,Outflows!$A$5:$A$64,A739)</f>
        <v/>
      </c>
      <c r="E739" s="29">
        <f>IF(ROW()-4-Inputs!$B$24&gt;=1,INDEX($C$5:$C$764,ROW()-4-Inputs!$B$24),0)</f>
        <v/>
      </c>
      <c r="F739" s="29">
        <f>F738+C739</f>
        <v/>
      </c>
      <c r="G739" s="29">
        <f>IF(A739&gt;=Inputs!$B$32,$F$764,MIN(IF(Inputs!$B$28="",1E+15,Inputs!$B$28),(1-Inputs!$B$26)*IF(ROW()-4-Inputs!$B$27&gt;=1,INDEX($F$5:$F$764,ROW()-4-Inputs!$B$27),0)))</f>
        <v/>
      </c>
      <c r="H739" s="29">
        <f>G739-G738</f>
        <v/>
      </c>
      <c r="I739" s="29">
        <f>IF(A739=Inputs!$B$32,$F$764,0)</f>
        <v/>
      </c>
      <c r="J739" s="29">
        <f>CHOOSE(Inputs!$B$37,E739,H739,I739)</f>
        <v/>
      </c>
      <c r="K739" s="29">
        <f>K738+J739-D739</f>
        <v/>
      </c>
      <c r="L739" s="29">
        <f>L738+E739-D739</f>
        <v/>
      </c>
      <c r="M739" s="29">
        <f>M738+H739-D739</f>
        <v/>
      </c>
      <c r="N739" s="29">
        <f>N738+I739-D739</f>
        <v/>
      </c>
      <c r="O739" s="29">
        <f>IF(MONTH(A739)&lt;&gt;MONTH(A738),K739,MIN(O738,K739))</f>
        <v/>
      </c>
      <c r="P739" s="29">
        <f>IF(MONTH(A739)&lt;&gt;MONTH(A738),L739,MIN(P738,L739))</f>
        <v/>
      </c>
      <c r="Q739" s="29">
        <f>IF(MONTH(A739)&lt;&gt;MONTH(A738),M739,MIN(Q738,M739))</f>
        <v/>
      </c>
      <c r="R739" s="29">
        <f>IF(MONTH(A739)&lt;&gt;MONTH(A738),N739,MIN(R738,N739))</f>
        <v/>
      </c>
    </row>
    <row r="740">
      <c r="A740" s="27">
        <f>A739+1</f>
        <v/>
      </c>
      <c r="B740" s="28">
        <f>Inputs!$B$9*(IF(AND((A740-Inputs!$B$8)&gt;=0,(A740-Inputs!$B$8)&lt;=13),Inputs!$B$16/14,0)+IF(AND((A740-Inputs!$B$8)&gt;=14,(A740-Inputs!$B$8)&lt;=Inputs!$B$35-15),Inputs!$B$18/MAX(1,Inputs!$B$35-28),0)+IF(AND((A740-Inputs!$B$8)&gt;=Inputs!$B$35-14,(A740-Inputs!$B$8)&lt;=Inputs!$B$35-1,(A740-Inputs!$B$8)&gt;=14),Inputs!$B$17/14,0))</f>
        <v/>
      </c>
      <c r="C740" s="29">
        <f>B740*Inputs!$B$10</f>
        <v/>
      </c>
      <c r="D740" s="29">
        <f>SUMIFS(Outflows!$C$5:$C$64,Outflows!$A$5:$A$64,A740)</f>
        <v/>
      </c>
      <c r="E740" s="29">
        <f>IF(ROW()-4-Inputs!$B$24&gt;=1,INDEX($C$5:$C$764,ROW()-4-Inputs!$B$24),0)</f>
        <v/>
      </c>
      <c r="F740" s="29">
        <f>F739+C740</f>
        <v/>
      </c>
      <c r="G740" s="29">
        <f>IF(A740&gt;=Inputs!$B$32,$F$764,MIN(IF(Inputs!$B$28="",1E+15,Inputs!$B$28),(1-Inputs!$B$26)*IF(ROW()-4-Inputs!$B$27&gt;=1,INDEX($F$5:$F$764,ROW()-4-Inputs!$B$27),0)))</f>
        <v/>
      </c>
      <c r="H740" s="29">
        <f>G740-G739</f>
        <v/>
      </c>
      <c r="I740" s="29">
        <f>IF(A740=Inputs!$B$32,$F$764,0)</f>
        <v/>
      </c>
      <c r="J740" s="29">
        <f>CHOOSE(Inputs!$B$37,E740,H740,I740)</f>
        <v/>
      </c>
      <c r="K740" s="29">
        <f>K739+J740-D740</f>
        <v/>
      </c>
      <c r="L740" s="29">
        <f>L739+E740-D740</f>
        <v/>
      </c>
      <c r="M740" s="29">
        <f>M739+H740-D740</f>
        <v/>
      </c>
      <c r="N740" s="29">
        <f>N739+I740-D740</f>
        <v/>
      </c>
      <c r="O740" s="29">
        <f>IF(MONTH(A740)&lt;&gt;MONTH(A739),K740,MIN(O739,K740))</f>
        <v/>
      </c>
      <c r="P740" s="29">
        <f>IF(MONTH(A740)&lt;&gt;MONTH(A739),L740,MIN(P739,L740))</f>
        <v/>
      </c>
      <c r="Q740" s="29">
        <f>IF(MONTH(A740)&lt;&gt;MONTH(A739),M740,MIN(Q739,M740))</f>
        <v/>
      </c>
      <c r="R740" s="29">
        <f>IF(MONTH(A740)&lt;&gt;MONTH(A739),N740,MIN(R739,N740))</f>
        <v/>
      </c>
    </row>
    <row r="741">
      <c r="A741" s="27">
        <f>A740+1</f>
        <v/>
      </c>
      <c r="B741" s="28">
        <f>Inputs!$B$9*(IF(AND((A741-Inputs!$B$8)&gt;=0,(A741-Inputs!$B$8)&lt;=13),Inputs!$B$16/14,0)+IF(AND((A741-Inputs!$B$8)&gt;=14,(A741-Inputs!$B$8)&lt;=Inputs!$B$35-15),Inputs!$B$18/MAX(1,Inputs!$B$35-28),0)+IF(AND((A741-Inputs!$B$8)&gt;=Inputs!$B$35-14,(A741-Inputs!$B$8)&lt;=Inputs!$B$35-1,(A741-Inputs!$B$8)&gt;=14),Inputs!$B$17/14,0))</f>
        <v/>
      </c>
      <c r="C741" s="29">
        <f>B741*Inputs!$B$10</f>
        <v/>
      </c>
      <c r="D741" s="29">
        <f>SUMIFS(Outflows!$C$5:$C$64,Outflows!$A$5:$A$64,A741)</f>
        <v/>
      </c>
      <c r="E741" s="29">
        <f>IF(ROW()-4-Inputs!$B$24&gt;=1,INDEX($C$5:$C$764,ROW()-4-Inputs!$B$24),0)</f>
        <v/>
      </c>
      <c r="F741" s="29">
        <f>F740+C741</f>
        <v/>
      </c>
      <c r="G741" s="29">
        <f>IF(A741&gt;=Inputs!$B$32,$F$764,MIN(IF(Inputs!$B$28="",1E+15,Inputs!$B$28),(1-Inputs!$B$26)*IF(ROW()-4-Inputs!$B$27&gt;=1,INDEX($F$5:$F$764,ROW()-4-Inputs!$B$27),0)))</f>
        <v/>
      </c>
      <c r="H741" s="29">
        <f>G741-G740</f>
        <v/>
      </c>
      <c r="I741" s="29">
        <f>IF(A741=Inputs!$B$32,$F$764,0)</f>
        <v/>
      </c>
      <c r="J741" s="29">
        <f>CHOOSE(Inputs!$B$37,E741,H741,I741)</f>
        <v/>
      </c>
      <c r="K741" s="29">
        <f>K740+J741-D741</f>
        <v/>
      </c>
      <c r="L741" s="29">
        <f>L740+E741-D741</f>
        <v/>
      </c>
      <c r="M741" s="29">
        <f>M740+H741-D741</f>
        <v/>
      </c>
      <c r="N741" s="29">
        <f>N740+I741-D741</f>
        <v/>
      </c>
      <c r="O741" s="29">
        <f>IF(MONTH(A741)&lt;&gt;MONTH(A740),K741,MIN(O740,K741))</f>
        <v/>
      </c>
      <c r="P741" s="29">
        <f>IF(MONTH(A741)&lt;&gt;MONTH(A740),L741,MIN(P740,L741))</f>
        <v/>
      </c>
      <c r="Q741" s="29">
        <f>IF(MONTH(A741)&lt;&gt;MONTH(A740),M741,MIN(Q740,M741))</f>
        <v/>
      </c>
      <c r="R741" s="29">
        <f>IF(MONTH(A741)&lt;&gt;MONTH(A740),N741,MIN(R740,N741))</f>
        <v/>
      </c>
    </row>
    <row r="742">
      <c r="A742" s="27">
        <f>A741+1</f>
        <v/>
      </c>
      <c r="B742" s="28">
        <f>Inputs!$B$9*(IF(AND((A742-Inputs!$B$8)&gt;=0,(A742-Inputs!$B$8)&lt;=13),Inputs!$B$16/14,0)+IF(AND((A742-Inputs!$B$8)&gt;=14,(A742-Inputs!$B$8)&lt;=Inputs!$B$35-15),Inputs!$B$18/MAX(1,Inputs!$B$35-28),0)+IF(AND((A742-Inputs!$B$8)&gt;=Inputs!$B$35-14,(A742-Inputs!$B$8)&lt;=Inputs!$B$35-1,(A742-Inputs!$B$8)&gt;=14),Inputs!$B$17/14,0))</f>
        <v/>
      </c>
      <c r="C742" s="29">
        <f>B742*Inputs!$B$10</f>
        <v/>
      </c>
      <c r="D742" s="29">
        <f>SUMIFS(Outflows!$C$5:$C$64,Outflows!$A$5:$A$64,A742)</f>
        <v/>
      </c>
      <c r="E742" s="29">
        <f>IF(ROW()-4-Inputs!$B$24&gt;=1,INDEX($C$5:$C$764,ROW()-4-Inputs!$B$24),0)</f>
        <v/>
      </c>
      <c r="F742" s="29">
        <f>F741+C742</f>
        <v/>
      </c>
      <c r="G742" s="29">
        <f>IF(A742&gt;=Inputs!$B$32,$F$764,MIN(IF(Inputs!$B$28="",1E+15,Inputs!$B$28),(1-Inputs!$B$26)*IF(ROW()-4-Inputs!$B$27&gt;=1,INDEX($F$5:$F$764,ROW()-4-Inputs!$B$27),0)))</f>
        <v/>
      </c>
      <c r="H742" s="29">
        <f>G742-G741</f>
        <v/>
      </c>
      <c r="I742" s="29">
        <f>IF(A742=Inputs!$B$32,$F$764,0)</f>
        <v/>
      </c>
      <c r="J742" s="29">
        <f>CHOOSE(Inputs!$B$37,E742,H742,I742)</f>
        <v/>
      </c>
      <c r="K742" s="29">
        <f>K741+J742-D742</f>
        <v/>
      </c>
      <c r="L742" s="29">
        <f>L741+E742-D742</f>
        <v/>
      </c>
      <c r="M742" s="29">
        <f>M741+H742-D742</f>
        <v/>
      </c>
      <c r="N742" s="29">
        <f>N741+I742-D742</f>
        <v/>
      </c>
      <c r="O742" s="29">
        <f>IF(MONTH(A742)&lt;&gt;MONTH(A741),K742,MIN(O741,K742))</f>
        <v/>
      </c>
      <c r="P742" s="29">
        <f>IF(MONTH(A742)&lt;&gt;MONTH(A741),L742,MIN(P741,L742))</f>
        <v/>
      </c>
      <c r="Q742" s="29">
        <f>IF(MONTH(A742)&lt;&gt;MONTH(A741),M742,MIN(Q741,M742))</f>
        <v/>
      </c>
      <c r="R742" s="29">
        <f>IF(MONTH(A742)&lt;&gt;MONTH(A741),N742,MIN(R741,N742))</f>
        <v/>
      </c>
    </row>
    <row r="743">
      <c r="A743" s="27">
        <f>A742+1</f>
        <v/>
      </c>
      <c r="B743" s="28">
        <f>Inputs!$B$9*(IF(AND((A743-Inputs!$B$8)&gt;=0,(A743-Inputs!$B$8)&lt;=13),Inputs!$B$16/14,0)+IF(AND((A743-Inputs!$B$8)&gt;=14,(A743-Inputs!$B$8)&lt;=Inputs!$B$35-15),Inputs!$B$18/MAX(1,Inputs!$B$35-28),0)+IF(AND((A743-Inputs!$B$8)&gt;=Inputs!$B$35-14,(A743-Inputs!$B$8)&lt;=Inputs!$B$35-1,(A743-Inputs!$B$8)&gt;=14),Inputs!$B$17/14,0))</f>
        <v/>
      </c>
      <c r="C743" s="29">
        <f>B743*Inputs!$B$10</f>
        <v/>
      </c>
      <c r="D743" s="29">
        <f>SUMIFS(Outflows!$C$5:$C$64,Outflows!$A$5:$A$64,A743)</f>
        <v/>
      </c>
      <c r="E743" s="29">
        <f>IF(ROW()-4-Inputs!$B$24&gt;=1,INDEX($C$5:$C$764,ROW()-4-Inputs!$B$24),0)</f>
        <v/>
      </c>
      <c r="F743" s="29">
        <f>F742+C743</f>
        <v/>
      </c>
      <c r="G743" s="29">
        <f>IF(A743&gt;=Inputs!$B$32,$F$764,MIN(IF(Inputs!$B$28="",1E+15,Inputs!$B$28),(1-Inputs!$B$26)*IF(ROW()-4-Inputs!$B$27&gt;=1,INDEX($F$5:$F$764,ROW()-4-Inputs!$B$27),0)))</f>
        <v/>
      </c>
      <c r="H743" s="29">
        <f>G743-G742</f>
        <v/>
      </c>
      <c r="I743" s="29">
        <f>IF(A743=Inputs!$B$32,$F$764,0)</f>
        <v/>
      </c>
      <c r="J743" s="29">
        <f>CHOOSE(Inputs!$B$37,E743,H743,I743)</f>
        <v/>
      </c>
      <c r="K743" s="29">
        <f>K742+J743-D743</f>
        <v/>
      </c>
      <c r="L743" s="29">
        <f>L742+E743-D743</f>
        <v/>
      </c>
      <c r="M743" s="29">
        <f>M742+H743-D743</f>
        <v/>
      </c>
      <c r="N743" s="29">
        <f>N742+I743-D743</f>
        <v/>
      </c>
      <c r="O743" s="29">
        <f>IF(MONTH(A743)&lt;&gt;MONTH(A742),K743,MIN(O742,K743))</f>
        <v/>
      </c>
      <c r="P743" s="29">
        <f>IF(MONTH(A743)&lt;&gt;MONTH(A742),L743,MIN(P742,L743))</f>
        <v/>
      </c>
      <c r="Q743" s="29">
        <f>IF(MONTH(A743)&lt;&gt;MONTH(A742),M743,MIN(Q742,M743))</f>
        <v/>
      </c>
      <c r="R743" s="29">
        <f>IF(MONTH(A743)&lt;&gt;MONTH(A742),N743,MIN(R742,N743))</f>
        <v/>
      </c>
    </row>
    <row r="744">
      <c r="A744" s="27">
        <f>A743+1</f>
        <v/>
      </c>
      <c r="B744" s="28">
        <f>Inputs!$B$9*(IF(AND((A744-Inputs!$B$8)&gt;=0,(A744-Inputs!$B$8)&lt;=13),Inputs!$B$16/14,0)+IF(AND((A744-Inputs!$B$8)&gt;=14,(A744-Inputs!$B$8)&lt;=Inputs!$B$35-15),Inputs!$B$18/MAX(1,Inputs!$B$35-28),0)+IF(AND((A744-Inputs!$B$8)&gt;=Inputs!$B$35-14,(A744-Inputs!$B$8)&lt;=Inputs!$B$35-1,(A744-Inputs!$B$8)&gt;=14),Inputs!$B$17/14,0))</f>
        <v/>
      </c>
      <c r="C744" s="29">
        <f>B744*Inputs!$B$10</f>
        <v/>
      </c>
      <c r="D744" s="29">
        <f>SUMIFS(Outflows!$C$5:$C$64,Outflows!$A$5:$A$64,A744)</f>
        <v/>
      </c>
      <c r="E744" s="29">
        <f>IF(ROW()-4-Inputs!$B$24&gt;=1,INDEX($C$5:$C$764,ROW()-4-Inputs!$B$24),0)</f>
        <v/>
      </c>
      <c r="F744" s="29">
        <f>F743+C744</f>
        <v/>
      </c>
      <c r="G744" s="29">
        <f>IF(A744&gt;=Inputs!$B$32,$F$764,MIN(IF(Inputs!$B$28="",1E+15,Inputs!$B$28),(1-Inputs!$B$26)*IF(ROW()-4-Inputs!$B$27&gt;=1,INDEX($F$5:$F$764,ROW()-4-Inputs!$B$27),0)))</f>
        <v/>
      </c>
      <c r="H744" s="29">
        <f>G744-G743</f>
        <v/>
      </c>
      <c r="I744" s="29">
        <f>IF(A744=Inputs!$B$32,$F$764,0)</f>
        <v/>
      </c>
      <c r="J744" s="29">
        <f>CHOOSE(Inputs!$B$37,E744,H744,I744)</f>
        <v/>
      </c>
      <c r="K744" s="29">
        <f>K743+J744-D744</f>
        <v/>
      </c>
      <c r="L744" s="29">
        <f>L743+E744-D744</f>
        <v/>
      </c>
      <c r="M744" s="29">
        <f>M743+H744-D744</f>
        <v/>
      </c>
      <c r="N744" s="29">
        <f>N743+I744-D744</f>
        <v/>
      </c>
      <c r="O744" s="29">
        <f>IF(MONTH(A744)&lt;&gt;MONTH(A743),K744,MIN(O743,K744))</f>
        <v/>
      </c>
      <c r="P744" s="29">
        <f>IF(MONTH(A744)&lt;&gt;MONTH(A743),L744,MIN(P743,L744))</f>
        <v/>
      </c>
      <c r="Q744" s="29">
        <f>IF(MONTH(A744)&lt;&gt;MONTH(A743),M744,MIN(Q743,M744))</f>
        <v/>
      </c>
      <c r="R744" s="29">
        <f>IF(MONTH(A744)&lt;&gt;MONTH(A743),N744,MIN(R743,N744))</f>
        <v/>
      </c>
    </row>
    <row r="745">
      <c r="A745" s="27">
        <f>A744+1</f>
        <v/>
      </c>
      <c r="B745" s="28">
        <f>Inputs!$B$9*(IF(AND((A745-Inputs!$B$8)&gt;=0,(A745-Inputs!$B$8)&lt;=13),Inputs!$B$16/14,0)+IF(AND((A745-Inputs!$B$8)&gt;=14,(A745-Inputs!$B$8)&lt;=Inputs!$B$35-15),Inputs!$B$18/MAX(1,Inputs!$B$35-28),0)+IF(AND((A745-Inputs!$B$8)&gt;=Inputs!$B$35-14,(A745-Inputs!$B$8)&lt;=Inputs!$B$35-1,(A745-Inputs!$B$8)&gt;=14),Inputs!$B$17/14,0))</f>
        <v/>
      </c>
      <c r="C745" s="29">
        <f>B745*Inputs!$B$10</f>
        <v/>
      </c>
      <c r="D745" s="29">
        <f>SUMIFS(Outflows!$C$5:$C$64,Outflows!$A$5:$A$64,A745)</f>
        <v/>
      </c>
      <c r="E745" s="29">
        <f>IF(ROW()-4-Inputs!$B$24&gt;=1,INDEX($C$5:$C$764,ROW()-4-Inputs!$B$24),0)</f>
        <v/>
      </c>
      <c r="F745" s="29">
        <f>F744+C745</f>
        <v/>
      </c>
      <c r="G745" s="29">
        <f>IF(A745&gt;=Inputs!$B$32,$F$764,MIN(IF(Inputs!$B$28="",1E+15,Inputs!$B$28),(1-Inputs!$B$26)*IF(ROW()-4-Inputs!$B$27&gt;=1,INDEX($F$5:$F$764,ROW()-4-Inputs!$B$27),0)))</f>
        <v/>
      </c>
      <c r="H745" s="29">
        <f>G745-G744</f>
        <v/>
      </c>
      <c r="I745" s="29">
        <f>IF(A745=Inputs!$B$32,$F$764,0)</f>
        <v/>
      </c>
      <c r="J745" s="29">
        <f>CHOOSE(Inputs!$B$37,E745,H745,I745)</f>
        <v/>
      </c>
      <c r="K745" s="29">
        <f>K744+J745-D745</f>
        <v/>
      </c>
      <c r="L745" s="29">
        <f>L744+E745-D745</f>
        <v/>
      </c>
      <c r="M745" s="29">
        <f>M744+H745-D745</f>
        <v/>
      </c>
      <c r="N745" s="29">
        <f>N744+I745-D745</f>
        <v/>
      </c>
      <c r="O745" s="29">
        <f>IF(MONTH(A745)&lt;&gt;MONTH(A744),K745,MIN(O744,K745))</f>
        <v/>
      </c>
      <c r="P745" s="29">
        <f>IF(MONTH(A745)&lt;&gt;MONTH(A744),L745,MIN(P744,L745))</f>
        <v/>
      </c>
      <c r="Q745" s="29">
        <f>IF(MONTH(A745)&lt;&gt;MONTH(A744),M745,MIN(Q744,M745))</f>
        <v/>
      </c>
      <c r="R745" s="29">
        <f>IF(MONTH(A745)&lt;&gt;MONTH(A744),N745,MIN(R744,N745))</f>
        <v/>
      </c>
    </row>
    <row r="746">
      <c r="A746" s="27">
        <f>A745+1</f>
        <v/>
      </c>
      <c r="B746" s="28">
        <f>Inputs!$B$9*(IF(AND((A746-Inputs!$B$8)&gt;=0,(A746-Inputs!$B$8)&lt;=13),Inputs!$B$16/14,0)+IF(AND((A746-Inputs!$B$8)&gt;=14,(A746-Inputs!$B$8)&lt;=Inputs!$B$35-15),Inputs!$B$18/MAX(1,Inputs!$B$35-28),0)+IF(AND((A746-Inputs!$B$8)&gt;=Inputs!$B$35-14,(A746-Inputs!$B$8)&lt;=Inputs!$B$35-1,(A746-Inputs!$B$8)&gt;=14),Inputs!$B$17/14,0))</f>
        <v/>
      </c>
      <c r="C746" s="29">
        <f>B746*Inputs!$B$10</f>
        <v/>
      </c>
      <c r="D746" s="29">
        <f>SUMIFS(Outflows!$C$5:$C$64,Outflows!$A$5:$A$64,A746)</f>
        <v/>
      </c>
      <c r="E746" s="29">
        <f>IF(ROW()-4-Inputs!$B$24&gt;=1,INDEX($C$5:$C$764,ROW()-4-Inputs!$B$24),0)</f>
        <v/>
      </c>
      <c r="F746" s="29">
        <f>F745+C746</f>
        <v/>
      </c>
      <c r="G746" s="29">
        <f>IF(A746&gt;=Inputs!$B$32,$F$764,MIN(IF(Inputs!$B$28="",1E+15,Inputs!$B$28),(1-Inputs!$B$26)*IF(ROW()-4-Inputs!$B$27&gt;=1,INDEX($F$5:$F$764,ROW()-4-Inputs!$B$27),0)))</f>
        <v/>
      </c>
      <c r="H746" s="29">
        <f>G746-G745</f>
        <v/>
      </c>
      <c r="I746" s="29">
        <f>IF(A746=Inputs!$B$32,$F$764,0)</f>
        <v/>
      </c>
      <c r="J746" s="29">
        <f>CHOOSE(Inputs!$B$37,E746,H746,I746)</f>
        <v/>
      </c>
      <c r="K746" s="29">
        <f>K745+J746-D746</f>
        <v/>
      </c>
      <c r="L746" s="29">
        <f>L745+E746-D746</f>
        <v/>
      </c>
      <c r="M746" s="29">
        <f>M745+H746-D746</f>
        <v/>
      </c>
      <c r="N746" s="29">
        <f>N745+I746-D746</f>
        <v/>
      </c>
      <c r="O746" s="29">
        <f>IF(MONTH(A746)&lt;&gt;MONTH(A745),K746,MIN(O745,K746))</f>
        <v/>
      </c>
      <c r="P746" s="29">
        <f>IF(MONTH(A746)&lt;&gt;MONTH(A745),L746,MIN(P745,L746))</f>
        <v/>
      </c>
      <c r="Q746" s="29">
        <f>IF(MONTH(A746)&lt;&gt;MONTH(A745),M746,MIN(Q745,M746))</f>
        <v/>
      </c>
      <c r="R746" s="29">
        <f>IF(MONTH(A746)&lt;&gt;MONTH(A745),N746,MIN(R745,N746))</f>
        <v/>
      </c>
    </row>
    <row r="747">
      <c r="A747" s="27">
        <f>A746+1</f>
        <v/>
      </c>
      <c r="B747" s="28">
        <f>Inputs!$B$9*(IF(AND((A747-Inputs!$B$8)&gt;=0,(A747-Inputs!$B$8)&lt;=13),Inputs!$B$16/14,0)+IF(AND((A747-Inputs!$B$8)&gt;=14,(A747-Inputs!$B$8)&lt;=Inputs!$B$35-15),Inputs!$B$18/MAX(1,Inputs!$B$35-28),0)+IF(AND((A747-Inputs!$B$8)&gt;=Inputs!$B$35-14,(A747-Inputs!$B$8)&lt;=Inputs!$B$35-1,(A747-Inputs!$B$8)&gt;=14),Inputs!$B$17/14,0))</f>
        <v/>
      </c>
      <c r="C747" s="29">
        <f>B747*Inputs!$B$10</f>
        <v/>
      </c>
      <c r="D747" s="29">
        <f>SUMIFS(Outflows!$C$5:$C$64,Outflows!$A$5:$A$64,A747)</f>
        <v/>
      </c>
      <c r="E747" s="29">
        <f>IF(ROW()-4-Inputs!$B$24&gt;=1,INDEX($C$5:$C$764,ROW()-4-Inputs!$B$24),0)</f>
        <v/>
      </c>
      <c r="F747" s="29">
        <f>F746+C747</f>
        <v/>
      </c>
      <c r="G747" s="29">
        <f>IF(A747&gt;=Inputs!$B$32,$F$764,MIN(IF(Inputs!$B$28="",1E+15,Inputs!$B$28),(1-Inputs!$B$26)*IF(ROW()-4-Inputs!$B$27&gt;=1,INDEX($F$5:$F$764,ROW()-4-Inputs!$B$27),0)))</f>
        <v/>
      </c>
      <c r="H747" s="29">
        <f>G747-G746</f>
        <v/>
      </c>
      <c r="I747" s="29">
        <f>IF(A747=Inputs!$B$32,$F$764,0)</f>
        <v/>
      </c>
      <c r="J747" s="29">
        <f>CHOOSE(Inputs!$B$37,E747,H747,I747)</f>
        <v/>
      </c>
      <c r="K747" s="29">
        <f>K746+J747-D747</f>
        <v/>
      </c>
      <c r="L747" s="29">
        <f>L746+E747-D747</f>
        <v/>
      </c>
      <c r="M747" s="29">
        <f>M746+H747-D747</f>
        <v/>
      </c>
      <c r="N747" s="29">
        <f>N746+I747-D747</f>
        <v/>
      </c>
      <c r="O747" s="29">
        <f>IF(MONTH(A747)&lt;&gt;MONTH(A746),K747,MIN(O746,K747))</f>
        <v/>
      </c>
      <c r="P747" s="29">
        <f>IF(MONTH(A747)&lt;&gt;MONTH(A746),L747,MIN(P746,L747))</f>
        <v/>
      </c>
      <c r="Q747" s="29">
        <f>IF(MONTH(A747)&lt;&gt;MONTH(A746),M747,MIN(Q746,M747))</f>
        <v/>
      </c>
      <c r="R747" s="29">
        <f>IF(MONTH(A747)&lt;&gt;MONTH(A746),N747,MIN(R746,N747))</f>
        <v/>
      </c>
    </row>
    <row r="748">
      <c r="A748" s="27">
        <f>A747+1</f>
        <v/>
      </c>
      <c r="B748" s="28">
        <f>Inputs!$B$9*(IF(AND((A748-Inputs!$B$8)&gt;=0,(A748-Inputs!$B$8)&lt;=13),Inputs!$B$16/14,0)+IF(AND((A748-Inputs!$B$8)&gt;=14,(A748-Inputs!$B$8)&lt;=Inputs!$B$35-15),Inputs!$B$18/MAX(1,Inputs!$B$35-28),0)+IF(AND((A748-Inputs!$B$8)&gt;=Inputs!$B$35-14,(A748-Inputs!$B$8)&lt;=Inputs!$B$35-1,(A748-Inputs!$B$8)&gt;=14),Inputs!$B$17/14,0))</f>
        <v/>
      </c>
      <c r="C748" s="29">
        <f>B748*Inputs!$B$10</f>
        <v/>
      </c>
      <c r="D748" s="29">
        <f>SUMIFS(Outflows!$C$5:$C$64,Outflows!$A$5:$A$64,A748)</f>
        <v/>
      </c>
      <c r="E748" s="29">
        <f>IF(ROW()-4-Inputs!$B$24&gt;=1,INDEX($C$5:$C$764,ROW()-4-Inputs!$B$24),0)</f>
        <v/>
      </c>
      <c r="F748" s="29">
        <f>F747+C748</f>
        <v/>
      </c>
      <c r="G748" s="29">
        <f>IF(A748&gt;=Inputs!$B$32,$F$764,MIN(IF(Inputs!$B$28="",1E+15,Inputs!$B$28),(1-Inputs!$B$26)*IF(ROW()-4-Inputs!$B$27&gt;=1,INDEX($F$5:$F$764,ROW()-4-Inputs!$B$27),0)))</f>
        <v/>
      </c>
      <c r="H748" s="29">
        <f>G748-G747</f>
        <v/>
      </c>
      <c r="I748" s="29">
        <f>IF(A748=Inputs!$B$32,$F$764,0)</f>
        <v/>
      </c>
      <c r="J748" s="29">
        <f>CHOOSE(Inputs!$B$37,E748,H748,I748)</f>
        <v/>
      </c>
      <c r="K748" s="29">
        <f>K747+J748-D748</f>
        <v/>
      </c>
      <c r="L748" s="29">
        <f>L747+E748-D748</f>
        <v/>
      </c>
      <c r="M748" s="29">
        <f>M747+H748-D748</f>
        <v/>
      </c>
      <c r="N748" s="29">
        <f>N747+I748-D748</f>
        <v/>
      </c>
      <c r="O748" s="29">
        <f>IF(MONTH(A748)&lt;&gt;MONTH(A747),K748,MIN(O747,K748))</f>
        <v/>
      </c>
      <c r="P748" s="29">
        <f>IF(MONTH(A748)&lt;&gt;MONTH(A747),L748,MIN(P747,L748))</f>
        <v/>
      </c>
      <c r="Q748" s="29">
        <f>IF(MONTH(A748)&lt;&gt;MONTH(A747),M748,MIN(Q747,M748))</f>
        <v/>
      </c>
      <c r="R748" s="29">
        <f>IF(MONTH(A748)&lt;&gt;MONTH(A747),N748,MIN(R747,N748))</f>
        <v/>
      </c>
    </row>
    <row r="749">
      <c r="A749" s="27">
        <f>A748+1</f>
        <v/>
      </c>
      <c r="B749" s="28">
        <f>Inputs!$B$9*(IF(AND((A749-Inputs!$B$8)&gt;=0,(A749-Inputs!$B$8)&lt;=13),Inputs!$B$16/14,0)+IF(AND((A749-Inputs!$B$8)&gt;=14,(A749-Inputs!$B$8)&lt;=Inputs!$B$35-15),Inputs!$B$18/MAX(1,Inputs!$B$35-28),0)+IF(AND((A749-Inputs!$B$8)&gt;=Inputs!$B$35-14,(A749-Inputs!$B$8)&lt;=Inputs!$B$35-1,(A749-Inputs!$B$8)&gt;=14),Inputs!$B$17/14,0))</f>
        <v/>
      </c>
      <c r="C749" s="29">
        <f>B749*Inputs!$B$10</f>
        <v/>
      </c>
      <c r="D749" s="29">
        <f>SUMIFS(Outflows!$C$5:$C$64,Outflows!$A$5:$A$64,A749)</f>
        <v/>
      </c>
      <c r="E749" s="29">
        <f>IF(ROW()-4-Inputs!$B$24&gt;=1,INDEX($C$5:$C$764,ROW()-4-Inputs!$B$24),0)</f>
        <v/>
      </c>
      <c r="F749" s="29">
        <f>F748+C749</f>
        <v/>
      </c>
      <c r="G749" s="29">
        <f>IF(A749&gt;=Inputs!$B$32,$F$764,MIN(IF(Inputs!$B$28="",1E+15,Inputs!$B$28),(1-Inputs!$B$26)*IF(ROW()-4-Inputs!$B$27&gt;=1,INDEX($F$5:$F$764,ROW()-4-Inputs!$B$27),0)))</f>
        <v/>
      </c>
      <c r="H749" s="29">
        <f>G749-G748</f>
        <v/>
      </c>
      <c r="I749" s="29">
        <f>IF(A749=Inputs!$B$32,$F$764,0)</f>
        <v/>
      </c>
      <c r="J749" s="29">
        <f>CHOOSE(Inputs!$B$37,E749,H749,I749)</f>
        <v/>
      </c>
      <c r="K749" s="29">
        <f>K748+J749-D749</f>
        <v/>
      </c>
      <c r="L749" s="29">
        <f>L748+E749-D749</f>
        <v/>
      </c>
      <c r="M749" s="29">
        <f>M748+H749-D749</f>
        <v/>
      </c>
      <c r="N749" s="29">
        <f>N748+I749-D749</f>
        <v/>
      </c>
      <c r="O749" s="29">
        <f>IF(MONTH(A749)&lt;&gt;MONTH(A748),K749,MIN(O748,K749))</f>
        <v/>
      </c>
      <c r="P749" s="29">
        <f>IF(MONTH(A749)&lt;&gt;MONTH(A748),L749,MIN(P748,L749))</f>
        <v/>
      </c>
      <c r="Q749" s="29">
        <f>IF(MONTH(A749)&lt;&gt;MONTH(A748),M749,MIN(Q748,M749))</f>
        <v/>
      </c>
      <c r="R749" s="29">
        <f>IF(MONTH(A749)&lt;&gt;MONTH(A748),N749,MIN(R748,N749))</f>
        <v/>
      </c>
    </row>
    <row r="750">
      <c r="A750" s="27">
        <f>A749+1</f>
        <v/>
      </c>
      <c r="B750" s="28">
        <f>Inputs!$B$9*(IF(AND((A750-Inputs!$B$8)&gt;=0,(A750-Inputs!$B$8)&lt;=13),Inputs!$B$16/14,0)+IF(AND((A750-Inputs!$B$8)&gt;=14,(A750-Inputs!$B$8)&lt;=Inputs!$B$35-15),Inputs!$B$18/MAX(1,Inputs!$B$35-28),0)+IF(AND((A750-Inputs!$B$8)&gt;=Inputs!$B$35-14,(A750-Inputs!$B$8)&lt;=Inputs!$B$35-1,(A750-Inputs!$B$8)&gt;=14),Inputs!$B$17/14,0))</f>
        <v/>
      </c>
      <c r="C750" s="29">
        <f>B750*Inputs!$B$10</f>
        <v/>
      </c>
      <c r="D750" s="29">
        <f>SUMIFS(Outflows!$C$5:$C$64,Outflows!$A$5:$A$64,A750)</f>
        <v/>
      </c>
      <c r="E750" s="29">
        <f>IF(ROW()-4-Inputs!$B$24&gt;=1,INDEX($C$5:$C$764,ROW()-4-Inputs!$B$24),0)</f>
        <v/>
      </c>
      <c r="F750" s="29">
        <f>F749+C750</f>
        <v/>
      </c>
      <c r="G750" s="29">
        <f>IF(A750&gt;=Inputs!$B$32,$F$764,MIN(IF(Inputs!$B$28="",1E+15,Inputs!$B$28),(1-Inputs!$B$26)*IF(ROW()-4-Inputs!$B$27&gt;=1,INDEX($F$5:$F$764,ROW()-4-Inputs!$B$27),0)))</f>
        <v/>
      </c>
      <c r="H750" s="29">
        <f>G750-G749</f>
        <v/>
      </c>
      <c r="I750" s="29">
        <f>IF(A750=Inputs!$B$32,$F$764,0)</f>
        <v/>
      </c>
      <c r="J750" s="29">
        <f>CHOOSE(Inputs!$B$37,E750,H750,I750)</f>
        <v/>
      </c>
      <c r="K750" s="29">
        <f>K749+J750-D750</f>
        <v/>
      </c>
      <c r="L750" s="29">
        <f>L749+E750-D750</f>
        <v/>
      </c>
      <c r="M750" s="29">
        <f>M749+H750-D750</f>
        <v/>
      </c>
      <c r="N750" s="29">
        <f>N749+I750-D750</f>
        <v/>
      </c>
      <c r="O750" s="29">
        <f>IF(MONTH(A750)&lt;&gt;MONTH(A749),K750,MIN(O749,K750))</f>
        <v/>
      </c>
      <c r="P750" s="29">
        <f>IF(MONTH(A750)&lt;&gt;MONTH(A749),L750,MIN(P749,L750))</f>
        <v/>
      </c>
      <c r="Q750" s="29">
        <f>IF(MONTH(A750)&lt;&gt;MONTH(A749),M750,MIN(Q749,M750))</f>
        <v/>
      </c>
      <c r="R750" s="29">
        <f>IF(MONTH(A750)&lt;&gt;MONTH(A749),N750,MIN(R749,N750))</f>
        <v/>
      </c>
    </row>
    <row r="751">
      <c r="A751" s="27">
        <f>A750+1</f>
        <v/>
      </c>
      <c r="B751" s="28">
        <f>Inputs!$B$9*(IF(AND((A751-Inputs!$B$8)&gt;=0,(A751-Inputs!$B$8)&lt;=13),Inputs!$B$16/14,0)+IF(AND((A751-Inputs!$B$8)&gt;=14,(A751-Inputs!$B$8)&lt;=Inputs!$B$35-15),Inputs!$B$18/MAX(1,Inputs!$B$35-28),0)+IF(AND((A751-Inputs!$B$8)&gt;=Inputs!$B$35-14,(A751-Inputs!$B$8)&lt;=Inputs!$B$35-1,(A751-Inputs!$B$8)&gt;=14),Inputs!$B$17/14,0))</f>
        <v/>
      </c>
      <c r="C751" s="29">
        <f>B751*Inputs!$B$10</f>
        <v/>
      </c>
      <c r="D751" s="29">
        <f>SUMIFS(Outflows!$C$5:$C$64,Outflows!$A$5:$A$64,A751)</f>
        <v/>
      </c>
      <c r="E751" s="29">
        <f>IF(ROW()-4-Inputs!$B$24&gt;=1,INDEX($C$5:$C$764,ROW()-4-Inputs!$B$24),0)</f>
        <v/>
      </c>
      <c r="F751" s="29">
        <f>F750+C751</f>
        <v/>
      </c>
      <c r="G751" s="29">
        <f>IF(A751&gt;=Inputs!$B$32,$F$764,MIN(IF(Inputs!$B$28="",1E+15,Inputs!$B$28),(1-Inputs!$B$26)*IF(ROW()-4-Inputs!$B$27&gt;=1,INDEX($F$5:$F$764,ROW()-4-Inputs!$B$27),0)))</f>
        <v/>
      </c>
      <c r="H751" s="29">
        <f>G751-G750</f>
        <v/>
      </c>
      <c r="I751" s="29">
        <f>IF(A751=Inputs!$B$32,$F$764,0)</f>
        <v/>
      </c>
      <c r="J751" s="29">
        <f>CHOOSE(Inputs!$B$37,E751,H751,I751)</f>
        <v/>
      </c>
      <c r="K751" s="29">
        <f>K750+J751-D751</f>
        <v/>
      </c>
      <c r="L751" s="29">
        <f>L750+E751-D751</f>
        <v/>
      </c>
      <c r="M751" s="29">
        <f>M750+H751-D751</f>
        <v/>
      </c>
      <c r="N751" s="29">
        <f>N750+I751-D751</f>
        <v/>
      </c>
      <c r="O751" s="29">
        <f>IF(MONTH(A751)&lt;&gt;MONTH(A750),K751,MIN(O750,K751))</f>
        <v/>
      </c>
      <c r="P751" s="29">
        <f>IF(MONTH(A751)&lt;&gt;MONTH(A750),L751,MIN(P750,L751))</f>
        <v/>
      </c>
      <c r="Q751" s="29">
        <f>IF(MONTH(A751)&lt;&gt;MONTH(A750),M751,MIN(Q750,M751))</f>
        <v/>
      </c>
      <c r="R751" s="29">
        <f>IF(MONTH(A751)&lt;&gt;MONTH(A750),N751,MIN(R750,N751))</f>
        <v/>
      </c>
    </row>
    <row r="752">
      <c r="A752" s="27">
        <f>A751+1</f>
        <v/>
      </c>
      <c r="B752" s="28">
        <f>Inputs!$B$9*(IF(AND((A752-Inputs!$B$8)&gt;=0,(A752-Inputs!$B$8)&lt;=13),Inputs!$B$16/14,0)+IF(AND((A752-Inputs!$B$8)&gt;=14,(A752-Inputs!$B$8)&lt;=Inputs!$B$35-15),Inputs!$B$18/MAX(1,Inputs!$B$35-28),0)+IF(AND((A752-Inputs!$B$8)&gt;=Inputs!$B$35-14,(A752-Inputs!$B$8)&lt;=Inputs!$B$35-1,(A752-Inputs!$B$8)&gt;=14),Inputs!$B$17/14,0))</f>
        <v/>
      </c>
      <c r="C752" s="29">
        <f>B752*Inputs!$B$10</f>
        <v/>
      </c>
      <c r="D752" s="29">
        <f>SUMIFS(Outflows!$C$5:$C$64,Outflows!$A$5:$A$64,A752)</f>
        <v/>
      </c>
      <c r="E752" s="29">
        <f>IF(ROW()-4-Inputs!$B$24&gt;=1,INDEX($C$5:$C$764,ROW()-4-Inputs!$B$24),0)</f>
        <v/>
      </c>
      <c r="F752" s="29">
        <f>F751+C752</f>
        <v/>
      </c>
      <c r="G752" s="29">
        <f>IF(A752&gt;=Inputs!$B$32,$F$764,MIN(IF(Inputs!$B$28="",1E+15,Inputs!$B$28),(1-Inputs!$B$26)*IF(ROW()-4-Inputs!$B$27&gt;=1,INDEX($F$5:$F$764,ROW()-4-Inputs!$B$27),0)))</f>
        <v/>
      </c>
      <c r="H752" s="29">
        <f>G752-G751</f>
        <v/>
      </c>
      <c r="I752" s="29">
        <f>IF(A752=Inputs!$B$32,$F$764,0)</f>
        <v/>
      </c>
      <c r="J752" s="29">
        <f>CHOOSE(Inputs!$B$37,E752,H752,I752)</f>
        <v/>
      </c>
      <c r="K752" s="29">
        <f>K751+J752-D752</f>
        <v/>
      </c>
      <c r="L752" s="29">
        <f>L751+E752-D752</f>
        <v/>
      </c>
      <c r="M752" s="29">
        <f>M751+H752-D752</f>
        <v/>
      </c>
      <c r="N752" s="29">
        <f>N751+I752-D752</f>
        <v/>
      </c>
      <c r="O752" s="29">
        <f>IF(MONTH(A752)&lt;&gt;MONTH(A751),K752,MIN(O751,K752))</f>
        <v/>
      </c>
      <c r="P752" s="29">
        <f>IF(MONTH(A752)&lt;&gt;MONTH(A751),L752,MIN(P751,L752))</f>
        <v/>
      </c>
      <c r="Q752" s="29">
        <f>IF(MONTH(A752)&lt;&gt;MONTH(A751),M752,MIN(Q751,M752))</f>
        <v/>
      </c>
      <c r="R752" s="29">
        <f>IF(MONTH(A752)&lt;&gt;MONTH(A751),N752,MIN(R751,N752))</f>
        <v/>
      </c>
    </row>
    <row r="753">
      <c r="A753" s="27">
        <f>A752+1</f>
        <v/>
      </c>
      <c r="B753" s="28">
        <f>Inputs!$B$9*(IF(AND((A753-Inputs!$B$8)&gt;=0,(A753-Inputs!$B$8)&lt;=13),Inputs!$B$16/14,0)+IF(AND((A753-Inputs!$B$8)&gt;=14,(A753-Inputs!$B$8)&lt;=Inputs!$B$35-15),Inputs!$B$18/MAX(1,Inputs!$B$35-28),0)+IF(AND((A753-Inputs!$B$8)&gt;=Inputs!$B$35-14,(A753-Inputs!$B$8)&lt;=Inputs!$B$35-1,(A753-Inputs!$B$8)&gt;=14),Inputs!$B$17/14,0))</f>
        <v/>
      </c>
      <c r="C753" s="29">
        <f>B753*Inputs!$B$10</f>
        <v/>
      </c>
      <c r="D753" s="29">
        <f>SUMIFS(Outflows!$C$5:$C$64,Outflows!$A$5:$A$64,A753)</f>
        <v/>
      </c>
      <c r="E753" s="29">
        <f>IF(ROW()-4-Inputs!$B$24&gt;=1,INDEX($C$5:$C$764,ROW()-4-Inputs!$B$24),0)</f>
        <v/>
      </c>
      <c r="F753" s="29">
        <f>F752+C753</f>
        <v/>
      </c>
      <c r="G753" s="29">
        <f>IF(A753&gt;=Inputs!$B$32,$F$764,MIN(IF(Inputs!$B$28="",1E+15,Inputs!$B$28),(1-Inputs!$B$26)*IF(ROW()-4-Inputs!$B$27&gt;=1,INDEX($F$5:$F$764,ROW()-4-Inputs!$B$27),0)))</f>
        <v/>
      </c>
      <c r="H753" s="29">
        <f>G753-G752</f>
        <v/>
      </c>
      <c r="I753" s="29">
        <f>IF(A753=Inputs!$B$32,$F$764,0)</f>
        <v/>
      </c>
      <c r="J753" s="29">
        <f>CHOOSE(Inputs!$B$37,E753,H753,I753)</f>
        <v/>
      </c>
      <c r="K753" s="29">
        <f>K752+J753-D753</f>
        <v/>
      </c>
      <c r="L753" s="29">
        <f>L752+E753-D753</f>
        <v/>
      </c>
      <c r="M753" s="29">
        <f>M752+H753-D753</f>
        <v/>
      </c>
      <c r="N753" s="29">
        <f>N752+I753-D753</f>
        <v/>
      </c>
      <c r="O753" s="29">
        <f>IF(MONTH(A753)&lt;&gt;MONTH(A752),K753,MIN(O752,K753))</f>
        <v/>
      </c>
      <c r="P753" s="29">
        <f>IF(MONTH(A753)&lt;&gt;MONTH(A752),L753,MIN(P752,L753))</f>
        <v/>
      </c>
      <c r="Q753" s="29">
        <f>IF(MONTH(A753)&lt;&gt;MONTH(A752),M753,MIN(Q752,M753))</f>
        <v/>
      </c>
      <c r="R753" s="29">
        <f>IF(MONTH(A753)&lt;&gt;MONTH(A752),N753,MIN(R752,N753))</f>
        <v/>
      </c>
    </row>
    <row r="754">
      <c r="A754" s="27">
        <f>A753+1</f>
        <v/>
      </c>
      <c r="B754" s="28">
        <f>Inputs!$B$9*(IF(AND((A754-Inputs!$B$8)&gt;=0,(A754-Inputs!$B$8)&lt;=13),Inputs!$B$16/14,0)+IF(AND((A754-Inputs!$B$8)&gt;=14,(A754-Inputs!$B$8)&lt;=Inputs!$B$35-15),Inputs!$B$18/MAX(1,Inputs!$B$35-28),0)+IF(AND((A754-Inputs!$B$8)&gt;=Inputs!$B$35-14,(A754-Inputs!$B$8)&lt;=Inputs!$B$35-1,(A754-Inputs!$B$8)&gt;=14),Inputs!$B$17/14,0))</f>
        <v/>
      </c>
      <c r="C754" s="29">
        <f>B754*Inputs!$B$10</f>
        <v/>
      </c>
      <c r="D754" s="29">
        <f>SUMIFS(Outflows!$C$5:$C$64,Outflows!$A$5:$A$64,A754)</f>
        <v/>
      </c>
      <c r="E754" s="29">
        <f>IF(ROW()-4-Inputs!$B$24&gt;=1,INDEX($C$5:$C$764,ROW()-4-Inputs!$B$24),0)</f>
        <v/>
      </c>
      <c r="F754" s="29">
        <f>F753+C754</f>
        <v/>
      </c>
      <c r="G754" s="29">
        <f>IF(A754&gt;=Inputs!$B$32,$F$764,MIN(IF(Inputs!$B$28="",1E+15,Inputs!$B$28),(1-Inputs!$B$26)*IF(ROW()-4-Inputs!$B$27&gt;=1,INDEX($F$5:$F$764,ROW()-4-Inputs!$B$27),0)))</f>
        <v/>
      </c>
      <c r="H754" s="29">
        <f>G754-G753</f>
        <v/>
      </c>
      <c r="I754" s="29">
        <f>IF(A754=Inputs!$B$32,$F$764,0)</f>
        <v/>
      </c>
      <c r="J754" s="29">
        <f>CHOOSE(Inputs!$B$37,E754,H754,I754)</f>
        <v/>
      </c>
      <c r="K754" s="29">
        <f>K753+J754-D754</f>
        <v/>
      </c>
      <c r="L754" s="29">
        <f>L753+E754-D754</f>
        <v/>
      </c>
      <c r="M754" s="29">
        <f>M753+H754-D754</f>
        <v/>
      </c>
      <c r="N754" s="29">
        <f>N753+I754-D754</f>
        <v/>
      </c>
      <c r="O754" s="29">
        <f>IF(MONTH(A754)&lt;&gt;MONTH(A753),K754,MIN(O753,K754))</f>
        <v/>
      </c>
      <c r="P754" s="29">
        <f>IF(MONTH(A754)&lt;&gt;MONTH(A753),L754,MIN(P753,L754))</f>
        <v/>
      </c>
      <c r="Q754" s="29">
        <f>IF(MONTH(A754)&lt;&gt;MONTH(A753),M754,MIN(Q753,M754))</f>
        <v/>
      </c>
      <c r="R754" s="29">
        <f>IF(MONTH(A754)&lt;&gt;MONTH(A753),N754,MIN(R753,N754))</f>
        <v/>
      </c>
    </row>
    <row r="755">
      <c r="A755" s="27">
        <f>A754+1</f>
        <v/>
      </c>
      <c r="B755" s="28">
        <f>Inputs!$B$9*(IF(AND((A755-Inputs!$B$8)&gt;=0,(A755-Inputs!$B$8)&lt;=13),Inputs!$B$16/14,0)+IF(AND((A755-Inputs!$B$8)&gt;=14,(A755-Inputs!$B$8)&lt;=Inputs!$B$35-15),Inputs!$B$18/MAX(1,Inputs!$B$35-28),0)+IF(AND((A755-Inputs!$B$8)&gt;=Inputs!$B$35-14,(A755-Inputs!$B$8)&lt;=Inputs!$B$35-1,(A755-Inputs!$B$8)&gt;=14),Inputs!$B$17/14,0))</f>
        <v/>
      </c>
      <c r="C755" s="29">
        <f>B755*Inputs!$B$10</f>
        <v/>
      </c>
      <c r="D755" s="29">
        <f>SUMIFS(Outflows!$C$5:$C$64,Outflows!$A$5:$A$64,A755)</f>
        <v/>
      </c>
      <c r="E755" s="29">
        <f>IF(ROW()-4-Inputs!$B$24&gt;=1,INDEX($C$5:$C$764,ROW()-4-Inputs!$B$24),0)</f>
        <v/>
      </c>
      <c r="F755" s="29">
        <f>F754+C755</f>
        <v/>
      </c>
      <c r="G755" s="29">
        <f>IF(A755&gt;=Inputs!$B$32,$F$764,MIN(IF(Inputs!$B$28="",1E+15,Inputs!$B$28),(1-Inputs!$B$26)*IF(ROW()-4-Inputs!$B$27&gt;=1,INDEX($F$5:$F$764,ROW()-4-Inputs!$B$27),0)))</f>
        <v/>
      </c>
      <c r="H755" s="29">
        <f>G755-G754</f>
        <v/>
      </c>
      <c r="I755" s="29">
        <f>IF(A755=Inputs!$B$32,$F$764,0)</f>
        <v/>
      </c>
      <c r="J755" s="29">
        <f>CHOOSE(Inputs!$B$37,E755,H755,I755)</f>
        <v/>
      </c>
      <c r="K755" s="29">
        <f>K754+J755-D755</f>
        <v/>
      </c>
      <c r="L755" s="29">
        <f>L754+E755-D755</f>
        <v/>
      </c>
      <c r="M755" s="29">
        <f>M754+H755-D755</f>
        <v/>
      </c>
      <c r="N755" s="29">
        <f>N754+I755-D755</f>
        <v/>
      </c>
      <c r="O755" s="29">
        <f>IF(MONTH(A755)&lt;&gt;MONTH(A754),K755,MIN(O754,K755))</f>
        <v/>
      </c>
      <c r="P755" s="29">
        <f>IF(MONTH(A755)&lt;&gt;MONTH(A754),L755,MIN(P754,L755))</f>
        <v/>
      </c>
      <c r="Q755" s="29">
        <f>IF(MONTH(A755)&lt;&gt;MONTH(A754),M755,MIN(Q754,M755))</f>
        <v/>
      </c>
      <c r="R755" s="29">
        <f>IF(MONTH(A755)&lt;&gt;MONTH(A754),N755,MIN(R754,N755))</f>
        <v/>
      </c>
    </row>
    <row r="756">
      <c r="A756" s="27">
        <f>A755+1</f>
        <v/>
      </c>
      <c r="B756" s="28">
        <f>Inputs!$B$9*(IF(AND((A756-Inputs!$B$8)&gt;=0,(A756-Inputs!$B$8)&lt;=13),Inputs!$B$16/14,0)+IF(AND((A756-Inputs!$B$8)&gt;=14,(A756-Inputs!$B$8)&lt;=Inputs!$B$35-15),Inputs!$B$18/MAX(1,Inputs!$B$35-28),0)+IF(AND((A756-Inputs!$B$8)&gt;=Inputs!$B$35-14,(A756-Inputs!$B$8)&lt;=Inputs!$B$35-1,(A756-Inputs!$B$8)&gt;=14),Inputs!$B$17/14,0))</f>
        <v/>
      </c>
      <c r="C756" s="29">
        <f>B756*Inputs!$B$10</f>
        <v/>
      </c>
      <c r="D756" s="29">
        <f>SUMIFS(Outflows!$C$5:$C$64,Outflows!$A$5:$A$64,A756)</f>
        <v/>
      </c>
      <c r="E756" s="29">
        <f>IF(ROW()-4-Inputs!$B$24&gt;=1,INDEX($C$5:$C$764,ROW()-4-Inputs!$B$24),0)</f>
        <v/>
      </c>
      <c r="F756" s="29">
        <f>F755+C756</f>
        <v/>
      </c>
      <c r="G756" s="29">
        <f>IF(A756&gt;=Inputs!$B$32,$F$764,MIN(IF(Inputs!$B$28="",1E+15,Inputs!$B$28),(1-Inputs!$B$26)*IF(ROW()-4-Inputs!$B$27&gt;=1,INDEX($F$5:$F$764,ROW()-4-Inputs!$B$27),0)))</f>
        <v/>
      </c>
      <c r="H756" s="29">
        <f>G756-G755</f>
        <v/>
      </c>
      <c r="I756" s="29">
        <f>IF(A756=Inputs!$B$32,$F$764,0)</f>
        <v/>
      </c>
      <c r="J756" s="29">
        <f>CHOOSE(Inputs!$B$37,E756,H756,I756)</f>
        <v/>
      </c>
      <c r="K756" s="29">
        <f>K755+J756-D756</f>
        <v/>
      </c>
      <c r="L756" s="29">
        <f>L755+E756-D756</f>
        <v/>
      </c>
      <c r="M756" s="29">
        <f>M755+H756-D756</f>
        <v/>
      </c>
      <c r="N756" s="29">
        <f>N755+I756-D756</f>
        <v/>
      </c>
      <c r="O756" s="29">
        <f>IF(MONTH(A756)&lt;&gt;MONTH(A755),K756,MIN(O755,K756))</f>
        <v/>
      </c>
      <c r="P756" s="29">
        <f>IF(MONTH(A756)&lt;&gt;MONTH(A755),L756,MIN(P755,L756))</f>
        <v/>
      </c>
      <c r="Q756" s="29">
        <f>IF(MONTH(A756)&lt;&gt;MONTH(A755),M756,MIN(Q755,M756))</f>
        <v/>
      </c>
      <c r="R756" s="29">
        <f>IF(MONTH(A756)&lt;&gt;MONTH(A755),N756,MIN(R755,N756))</f>
        <v/>
      </c>
    </row>
    <row r="757">
      <c r="A757" s="27">
        <f>A756+1</f>
        <v/>
      </c>
      <c r="B757" s="28">
        <f>Inputs!$B$9*(IF(AND((A757-Inputs!$B$8)&gt;=0,(A757-Inputs!$B$8)&lt;=13),Inputs!$B$16/14,0)+IF(AND((A757-Inputs!$B$8)&gt;=14,(A757-Inputs!$B$8)&lt;=Inputs!$B$35-15),Inputs!$B$18/MAX(1,Inputs!$B$35-28),0)+IF(AND((A757-Inputs!$B$8)&gt;=Inputs!$B$35-14,(A757-Inputs!$B$8)&lt;=Inputs!$B$35-1,(A757-Inputs!$B$8)&gt;=14),Inputs!$B$17/14,0))</f>
        <v/>
      </c>
      <c r="C757" s="29">
        <f>B757*Inputs!$B$10</f>
        <v/>
      </c>
      <c r="D757" s="29">
        <f>SUMIFS(Outflows!$C$5:$C$64,Outflows!$A$5:$A$64,A757)</f>
        <v/>
      </c>
      <c r="E757" s="29">
        <f>IF(ROW()-4-Inputs!$B$24&gt;=1,INDEX($C$5:$C$764,ROW()-4-Inputs!$B$24),0)</f>
        <v/>
      </c>
      <c r="F757" s="29">
        <f>F756+C757</f>
        <v/>
      </c>
      <c r="G757" s="29">
        <f>IF(A757&gt;=Inputs!$B$32,$F$764,MIN(IF(Inputs!$B$28="",1E+15,Inputs!$B$28),(1-Inputs!$B$26)*IF(ROW()-4-Inputs!$B$27&gt;=1,INDEX($F$5:$F$764,ROW()-4-Inputs!$B$27),0)))</f>
        <v/>
      </c>
      <c r="H757" s="29">
        <f>G757-G756</f>
        <v/>
      </c>
      <c r="I757" s="29">
        <f>IF(A757=Inputs!$B$32,$F$764,0)</f>
        <v/>
      </c>
      <c r="J757" s="29">
        <f>CHOOSE(Inputs!$B$37,E757,H757,I757)</f>
        <v/>
      </c>
      <c r="K757" s="29">
        <f>K756+J757-D757</f>
        <v/>
      </c>
      <c r="L757" s="29">
        <f>L756+E757-D757</f>
        <v/>
      </c>
      <c r="M757" s="29">
        <f>M756+H757-D757</f>
        <v/>
      </c>
      <c r="N757" s="29">
        <f>N756+I757-D757</f>
        <v/>
      </c>
      <c r="O757" s="29">
        <f>IF(MONTH(A757)&lt;&gt;MONTH(A756),K757,MIN(O756,K757))</f>
        <v/>
      </c>
      <c r="P757" s="29">
        <f>IF(MONTH(A757)&lt;&gt;MONTH(A756),L757,MIN(P756,L757))</f>
        <v/>
      </c>
      <c r="Q757" s="29">
        <f>IF(MONTH(A757)&lt;&gt;MONTH(A756),M757,MIN(Q756,M757))</f>
        <v/>
      </c>
      <c r="R757" s="29">
        <f>IF(MONTH(A757)&lt;&gt;MONTH(A756),N757,MIN(R756,N757))</f>
        <v/>
      </c>
    </row>
    <row r="758">
      <c r="A758" s="27">
        <f>A757+1</f>
        <v/>
      </c>
      <c r="B758" s="28">
        <f>Inputs!$B$9*(IF(AND((A758-Inputs!$B$8)&gt;=0,(A758-Inputs!$B$8)&lt;=13),Inputs!$B$16/14,0)+IF(AND((A758-Inputs!$B$8)&gt;=14,(A758-Inputs!$B$8)&lt;=Inputs!$B$35-15),Inputs!$B$18/MAX(1,Inputs!$B$35-28),0)+IF(AND((A758-Inputs!$B$8)&gt;=Inputs!$B$35-14,(A758-Inputs!$B$8)&lt;=Inputs!$B$35-1,(A758-Inputs!$B$8)&gt;=14),Inputs!$B$17/14,0))</f>
        <v/>
      </c>
      <c r="C758" s="29">
        <f>B758*Inputs!$B$10</f>
        <v/>
      </c>
      <c r="D758" s="29">
        <f>SUMIFS(Outflows!$C$5:$C$64,Outflows!$A$5:$A$64,A758)</f>
        <v/>
      </c>
      <c r="E758" s="29">
        <f>IF(ROW()-4-Inputs!$B$24&gt;=1,INDEX($C$5:$C$764,ROW()-4-Inputs!$B$24),0)</f>
        <v/>
      </c>
      <c r="F758" s="29">
        <f>F757+C758</f>
        <v/>
      </c>
      <c r="G758" s="29">
        <f>IF(A758&gt;=Inputs!$B$32,$F$764,MIN(IF(Inputs!$B$28="",1E+15,Inputs!$B$28),(1-Inputs!$B$26)*IF(ROW()-4-Inputs!$B$27&gt;=1,INDEX($F$5:$F$764,ROW()-4-Inputs!$B$27),0)))</f>
        <v/>
      </c>
      <c r="H758" s="29">
        <f>G758-G757</f>
        <v/>
      </c>
      <c r="I758" s="29">
        <f>IF(A758=Inputs!$B$32,$F$764,0)</f>
        <v/>
      </c>
      <c r="J758" s="29">
        <f>CHOOSE(Inputs!$B$37,E758,H758,I758)</f>
        <v/>
      </c>
      <c r="K758" s="29">
        <f>K757+J758-D758</f>
        <v/>
      </c>
      <c r="L758" s="29">
        <f>L757+E758-D758</f>
        <v/>
      </c>
      <c r="M758" s="29">
        <f>M757+H758-D758</f>
        <v/>
      </c>
      <c r="N758" s="29">
        <f>N757+I758-D758</f>
        <v/>
      </c>
      <c r="O758" s="29">
        <f>IF(MONTH(A758)&lt;&gt;MONTH(A757),K758,MIN(O757,K758))</f>
        <v/>
      </c>
      <c r="P758" s="29">
        <f>IF(MONTH(A758)&lt;&gt;MONTH(A757),L758,MIN(P757,L758))</f>
        <v/>
      </c>
      <c r="Q758" s="29">
        <f>IF(MONTH(A758)&lt;&gt;MONTH(A757),M758,MIN(Q757,M758))</f>
        <v/>
      </c>
      <c r="R758" s="29">
        <f>IF(MONTH(A758)&lt;&gt;MONTH(A757),N758,MIN(R757,N758))</f>
        <v/>
      </c>
    </row>
    <row r="759">
      <c r="A759" s="27">
        <f>A758+1</f>
        <v/>
      </c>
      <c r="B759" s="28">
        <f>Inputs!$B$9*(IF(AND((A759-Inputs!$B$8)&gt;=0,(A759-Inputs!$B$8)&lt;=13),Inputs!$B$16/14,0)+IF(AND((A759-Inputs!$B$8)&gt;=14,(A759-Inputs!$B$8)&lt;=Inputs!$B$35-15),Inputs!$B$18/MAX(1,Inputs!$B$35-28),0)+IF(AND((A759-Inputs!$B$8)&gt;=Inputs!$B$35-14,(A759-Inputs!$B$8)&lt;=Inputs!$B$35-1,(A759-Inputs!$B$8)&gt;=14),Inputs!$B$17/14,0))</f>
        <v/>
      </c>
      <c r="C759" s="29">
        <f>B759*Inputs!$B$10</f>
        <v/>
      </c>
      <c r="D759" s="29">
        <f>SUMIFS(Outflows!$C$5:$C$64,Outflows!$A$5:$A$64,A759)</f>
        <v/>
      </c>
      <c r="E759" s="29">
        <f>IF(ROW()-4-Inputs!$B$24&gt;=1,INDEX($C$5:$C$764,ROW()-4-Inputs!$B$24),0)</f>
        <v/>
      </c>
      <c r="F759" s="29">
        <f>F758+C759</f>
        <v/>
      </c>
      <c r="G759" s="29">
        <f>IF(A759&gt;=Inputs!$B$32,$F$764,MIN(IF(Inputs!$B$28="",1E+15,Inputs!$B$28),(1-Inputs!$B$26)*IF(ROW()-4-Inputs!$B$27&gt;=1,INDEX($F$5:$F$764,ROW()-4-Inputs!$B$27),0)))</f>
        <v/>
      </c>
      <c r="H759" s="29">
        <f>G759-G758</f>
        <v/>
      </c>
      <c r="I759" s="29">
        <f>IF(A759=Inputs!$B$32,$F$764,0)</f>
        <v/>
      </c>
      <c r="J759" s="29">
        <f>CHOOSE(Inputs!$B$37,E759,H759,I759)</f>
        <v/>
      </c>
      <c r="K759" s="29">
        <f>K758+J759-D759</f>
        <v/>
      </c>
      <c r="L759" s="29">
        <f>L758+E759-D759</f>
        <v/>
      </c>
      <c r="M759" s="29">
        <f>M758+H759-D759</f>
        <v/>
      </c>
      <c r="N759" s="29">
        <f>N758+I759-D759</f>
        <v/>
      </c>
      <c r="O759" s="29">
        <f>IF(MONTH(A759)&lt;&gt;MONTH(A758),K759,MIN(O758,K759))</f>
        <v/>
      </c>
      <c r="P759" s="29">
        <f>IF(MONTH(A759)&lt;&gt;MONTH(A758),L759,MIN(P758,L759))</f>
        <v/>
      </c>
      <c r="Q759" s="29">
        <f>IF(MONTH(A759)&lt;&gt;MONTH(A758),M759,MIN(Q758,M759))</f>
        <v/>
      </c>
      <c r="R759" s="29">
        <f>IF(MONTH(A759)&lt;&gt;MONTH(A758),N759,MIN(R758,N759))</f>
        <v/>
      </c>
    </row>
    <row r="760">
      <c r="A760" s="27">
        <f>A759+1</f>
        <v/>
      </c>
      <c r="B760" s="28">
        <f>Inputs!$B$9*(IF(AND((A760-Inputs!$B$8)&gt;=0,(A760-Inputs!$B$8)&lt;=13),Inputs!$B$16/14,0)+IF(AND((A760-Inputs!$B$8)&gt;=14,(A760-Inputs!$B$8)&lt;=Inputs!$B$35-15),Inputs!$B$18/MAX(1,Inputs!$B$35-28),0)+IF(AND((A760-Inputs!$B$8)&gt;=Inputs!$B$35-14,(A760-Inputs!$B$8)&lt;=Inputs!$B$35-1,(A760-Inputs!$B$8)&gt;=14),Inputs!$B$17/14,0))</f>
        <v/>
      </c>
      <c r="C760" s="29">
        <f>B760*Inputs!$B$10</f>
        <v/>
      </c>
      <c r="D760" s="29">
        <f>SUMIFS(Outflows!$C$5:$C$64,Outflows!$A$5:$A$64,A760)</f>
        <v/>
      </c>
      <c r="E760" s="29">
        <f>IF(ROW()-4-Inputs!$B$24&gt;=1,INDEX($C$5:$C$764,ROW()-4-Inputs!$B$24),0)</f>
        <v/>
      </c>
      <c r="F760" s="29">
        <f>F759+C760</f>
        <v/>
      </c>
      <c r="G760" s="29">
        <f>IF(A760&gt;=Inputs!$B$32,$F$764,MIN(IF(Inputs!$B$28="",1E+15,Inputs!$B$28),(1-Inputs!$B$26)*IF(ROW()-4-Inputs!$B$27&gt;=1,INDEX($F$5:$F$764,ROW()-4-Inputs!$B$27),0)))</f>
        <v/>
      </c>
      <c r="H760" s="29">
        <f>G760-G759</f>
        <v/>
      </c>
      <c r="I760" s="29">
        <f>IF(A760=Inputs!$B$32,$F$764,0)</f>
        <v/>
      </c>
      <c r="J760" s="29">
        <f>CHOOSE(Inputs!$B$37,E760,H760,I760)</f>
        <v/>
      </c>
      <c r="K760" s="29">
        <f>K759+J760-D760</f>
        <v/>
      </c>
      <c r="L760" s="29">
        <f>L759+E760-D760</f>
        <v/>
      </c>
      <c r="M760" s="29">
        <f>M759+H760-D760</f>
        <v/>
      </c>
      <c r="N760" s="29">
        <f>N759+I760-D760</f>
        <v/>
      </c>
      <c r="O760" s="29">
        <f>IF(MONTH(A760)&lt;&gt;MONTH(A759),K760,MIN(O759,K760))</f>
        <v/>
      </c>
      <c r="P760" s="29">
        <f>IF(MONTH(A760)&lt;&gt;MONTH(A759),L760,MIN(P759,L760))</f>
        <v/>
      </c>
      <c r="Q760" s="29">
        <f>IF(MONTH(A760)&lt;&gt;MONTH(A759),M760,MIN(Q759,M760))</f>
        <v/>
      </c>
      <c r="R760" s="29">
        <f>IF(MONTH(A760)&lt;&gt;MONTH(A759),N760,MIN(R759,N760))</f>
        <v/>
      </c>
    </row>
    <row r="761">
      <c r="A761" s="27">
        <f>A760+1</f>
        <v/>
      </c>
      <c r="B761" s="28">
        <f>Inputs!$B$9*(IF(AND((A761-Inputs!$B$8)&gt;=0,(A761-Inputs!$B$8)&lt;=13),Inputs!$B$16/14,0)+IF(AND((A761-Inputs!$B$8)&gt;=14,(A761-Inputs!$B$8)&lt;=Inputs!$B$35-15),Inputs!$B$18/MAX(1,Inputs!$B$35-28),0)+IF(AND((A761-Inputs!$B$8)&gt;=Inputs!$B$35-14,(A761-Inputs!$B$8)&lt;=Inputs!$B$35-1,(A761-Inputs!$B$8)&gt;=14),Inputs!$B$17/14,0))</f>
        <v/>
      </c>
      <c r="C761" s="29">
        <f>B761*Inputs!$B$10</f>
        <v/>
      </c>
      <c r="D761" s="29">
        <f>SUMIFS(Outflows!$C$5:$C$64,Outflows!$A$5:$A$64,A761)</f>
        <v/>
      </c>
      <c r="E761" s="29">
        <f>IF(ROW()-4-Inputs!$B$24&gt;=1,INDEX($C$5:$C$764,ROW()-4-Inputs!$B$24),0)</f>
        <v/>
      </c>
      <c r="F761" s="29">
        <f>F760+C761</f>
        <v/>
      </c>
      <c r="G761" s="29">
        <f>IF(A761&gt;=Inputs!$B$32,$F$764,MIN(IF(Inputs!$B$28="",1E+15,Inputs!$B$28),(1-Inputs!$B$26)*IF(ROW()-4-Inputs!$B$27&gt;=1,INDEX($F$5:$F$764,ROW()-4-Inputs!$B$27),0)))</f>
        <v/>
      </c>
      <c r="H761" s="29">
        <f>G761-G760</f>
        <v/>
      </c>
      <c r="I761" s="29">
        <f>IF(A761=Inputs!$B$32,$F$764,0)</f>
        <v/>
      </c>
      <c r="J761" s="29">
        <f>CHOOSE(Inputs!$B$37,E761,H761,I761)</f>
        <v/>
      </c>
      <c r="K761" s="29">
        <f>K760+J761-D761</f>
        <v/>
      </c>
      <c r="L761" s="29">
        <f>L760+E761-D761</f>
        <v/>
      </c>
      <c r="M761" s="29">
        <f>M760+H761-D761</f>
        <v/>
      </c>
      <c r="N761" s="29">
        <f>N760+I761-D761</f>
        <v/>
      </c>
      <c r="O761" s="29">
        <f>IF(MONTH(A761)&lt;&gt;MONTH(A760),K761,MIN(O760,K761))</f>
        <v/>
      </c>
      <c r="P761" s="29">
        <f>IF(MONTH(A761)&lt;&gt;MONTH(A760),L761,MIN(P760,L761))</f>
        <v/>
      </c>
      <c r="Q761" s="29">
        <f>IF(MONTH(A761)&lt;&gt;MONTH(A760),M761,MIN(Q760,M761))</f>
        <v/>
      </c>
      <c r="R761" s="29">
        <f>IF(MONTH(A761)&lt;&gt;MONTH(A760),N761,MIN(R760,N761))</f>
        <v/>
      </c>
    </row>
    <row r="762">
      <c r="A762" s="27">
        <f>A761+1</f>
        <v/>
      </c>
      <c r="B762" s="28">
        <f>Inputs!$B$9*(IF(AND((A762-Inputs!$B$8)&gt;=0,(A762-Inputs!$B$8)&lt;=13),Inputs!$B$16/14,0)+IF(AND((A762-Inputs!$B$8)&gt;=14,(A762-Inputs!$B$8)&lt;=Inputs!$B$35-15),Inputs!$B$18/MAX(1,Inputs!$B$35-28),0)+IF(AND((A762-Inputs!$B$8)&gt;=Inputs!$B$35-14,(A762-Inputs!$B$8)&lt;=Inputs!$B$35-1,(A762-Inputs!$B$8)&gt;=14),Inputs!$B$17/14,0))</f>
        <v/>
      </c>
      <c r="C762" s="29">
        <f>B762*Inputs!$B$10</f>
        <v/>
      </c>
      <c r="D762" s="29">
        <f>SUMIFS(Outflows!$C$5:$C$64,Outflows!$A$5:$A$64,A762)</f>
        <v/>
      </c>
      <c r="E762" s="29">
        <f>IF(ROW()-4-Inputs!$B$24&gt;=1,INDEX($C$5:$C$764,ROW()-4-Inputs!$B$24),0)</f>
        <v/>
      </c>
      <c r="F762" s="29">
        <f>F761+C762</f>
        <v/>
      </c>
      <c r="G762" s="29">
        <f>IF(A762&gt;=Inputs!$B$32,$F$764,MIN(IF(Inputs!$B$28="",1E+15,Inputs!$B$28),(1-Inputs!$B$26)*IF(ROW()-4-Inputs!$B$27&gt;=1,INDEX($F$5:$F$764,ROW()-4-Inputs!$B$27),0)))</f>
        <v/>
      </c>
      <c r="H762" s="29">
        <f>G762-G761</f>
        <v/>
      </c>
      <c r="I762" s="29">
        <f>IF(A762=Inputs!$B$32,$F$764,0)</f>
        <v/>
      </c>
      <c r="J762" s="29">
        <f>CHOOSE(Inputs!$B$37,E762,H762,I762)</f>
        <v/>
      </c>
      <c r="K762" s="29">
        <f>K761+J762-D762</f>
        <v/>
      </c>
      <c r="L762" s="29">
        <f>L761+E762-D762</f>
        <v/>
      </c>
      <c r="M762" s="29">
        <f>M761+H762-D762</f>
        <v/>
      </c>
      <c r="N762" s="29">
        <f>N761+I762-D762</f>
        <v/>
      </c>
      <c r="O762" s="29">
        <f>IF(MONTH(A762)&lt;&gt;MONTH(A761),K762,MIN(O761,K762))</f>
        <v/>
      </c>
      <c r="P762" s="29">
        <f>IF(MONTH(A762)&lt;&gt;MONTH(A761),L762,MIN(P761,L762))</f>
        <v/>
      </c>
      <c r="Q762" s="29">
        <f>IF(MONTH(A762)&lt;&gt;MONTH(A761),M762,MIN(Q761,M762))</f>
        <v/>
      </c>
      <c r="R762" s="29">
        <f>IF(MONTH(A762)&lt;&gt;MONTH(A761),N762,MIN(R761,N762))</f>
        <v/>
      </c>
    </row>
    <row r="763">
      <c r="A763" s="27">
        <f>A762+1</f>
        <v/>
      </c>
      <c r="B763" s="28">
        <f>Inputs!$B$9*(IF(AND((A763-Inputs!$B$8)&gt;=0,(A763-Inputs!$B$8)&lt;=13),Inputs!$B$16/14,0)+IF(AND((A763-Inputs!$B$8)&gt;=14,(A763-Inputs!$B$8)&lt;=Inputs!$B$35-15),Inputs!$B$18/MAX(1,Inputs!$B$35-28),0)+IF(AND((A763-Inputs!$B$8)&gt;=Inputs!$B$35-14,(A763-Inputs!$B$8)&lt;=Inputs!$B$35-1,(A763-Inputs!$B$8)&gt;=14),Inputs!$B$17/14,0))</f>
        <v/>
      </c>
      <c r="C763" s="29">
        <f>B763*Inputs!$B$10</f>
        <v/>
      </c>
      <c r="D763" s="29">
        <f>SUMIFS(Outflows!$C$5:$C$64,Outflows!$A$5:$A$64,A763)</f>
        <v/>
      </c>
      <c r="E763" s="29">
        <f>IF(ROW()-4-Inputs!$B$24&gt;=1,INDEX($C$5:$C$764,ROW()-4-Inputs!$B$24),0)</f>
        <v/>
      </c>
      <c r="F763" s="29">
        <f>F762+C763</f>
        <v/>
      </c>
      <c r="G763" s="29">
        <f>IF(A763&gt;=Inputs!$B$32,$F$764,MIN(IF(Inputs!$B$28="",1E+15,Inputs!$B$28),(1-Inputs!$B$26)*IF(ROW()-4-Inputs!$B$27&gt;=1,INDEX($F$5:$F$764,ROW()-4-Inputs!$B$27),0)))</f>
        <v/>
      </c>
      <c r="H763" s="29">
        <f>G763-G762</f>
        <v/>
      </c>
      <c r="I763" s="29">
        <f>IF(A763=Inputs!$B$32,$F$764,0)</f>
        <v/>
      </c>
      <c r="J763" s="29">
        <f>CHOOSE(Inputs!$B$37,E763,H763,I763)</f>
        <v/>
      </c>
      <c r="K763" s="29">
        <f>K762+J763-D763</f>
        <v/>
      </c>
      <c r="L763" s="29">
        <f>L762+E763-D763</f>
        <v/>
      </c>
      <c r="M763" s="29">
        <f>M762+H763-D763</f>
        <v/>
      </c>
      <c r="N763" s="29">
        <f>N762+I763-D763</f>
        <v/>
      </c>
      <c r="O763" s="29">
        <f>IF(MONTH(A763)&lt;&gt;MONTH(A762),K763,MIN(O762,K763))</f>
        <v/>
      </c>
      <c r="P763" s="29">
        <f>IF(MONTH(A763)&lt;&gt;MONTH(A762),L763,MIN(P762,L763))</f>
        <v/>
      </c>
      <c r="Q763" s="29">
        <f>IF(MONTH(A763)&lt;&gt;MONTH(A762),M763,MIN(Q762,M763))</f>
        <v/>
      </c>
      <c r="R763" s="29">
        <f>IF(MONTH(A763)&lt;&gt;MONTH(A762),N763,MIN(R762,N763))</f>
        <v/>
      </c>
    </row>
    <row r="764">
      <c r="A764" s="27">
        <f>A763+1</f>
        <v/>
      </c>
      <c r="B764" s="28">
        <f>Inputs!$B$9*(IF(AND((A764-Inputs!$B$8)&gt;=0,(A764-Inputs!$B$8)&lt;=13),Inputs!$B$16/14,0)+IF(AND((A764-Inputs!$B$8)&gt;=14,(A764-Inputs!$B$8)&lt;=Inputs!$B$35-15),Inputs!$B$18/MAX(1,Inputs!$B$35-28),0)+IF(AND((A764-Inputs!$B$8)&gt;=Inputs!$B$35-14,(A764-Inputs!$B$8)&lt;=Inputs!$B$35-1,(A764-Inputs!$B$8)&gt;=14),Inputs!$B$17/14,0))</f>
        <v/>
      </c>
      <c r="C764" s="29">
        <f>B764*Inputs!$B$10</f>
        <v/>
      </c>
      <c r="D764" s="29">
        <f>SUMIFS(Outflows!$C$5:$C$64,Outflows!$A$5:$A$64,A764)</f>
        <v/>
      </c>
      <c r="E764" s="29">
        <f>IF(ROW()-4-Inputs!$B$24&gt;=1,INDEX($C$5:$C$764,ROW()-4-Inputs!$B$24),0)</f>
        <v/>
      </c>
      <c r="F764" s="29">
        <f>F763+C764</f>
        <v/>
      </c>
      <c r="G764" s="29">
        <f>IF(A764&gt;=Inputs!$B$32,$F$764,MIN(IF(Inputs!$B$28="",1E+15,Inputs!$B$28),(1-Inputs!$B$26)*IF(ROW()-4-Inputs!$B$27&gt;=1,INDEX($F$5:$F$764,ROW()-4-Inputs!$B$27),0)))</f>
        <v/>
      </c>
      <c r="H764" s="29">
        <f>G764-G763</f>
        <v/>
      </c>
      <c r="I764" s="29">
        <f>IF(A764=Inputs!$B$32,$F$764,0)</f>
        <v/>
      </c>
      <c r="J764" s="29">
        <f>CHOOSE(Inputs!$B$37,E764,H764,I764)</f>
        <v/>
      </c>
      <c r="K764" s="29">
        <f>K763+J764-D764</f>
        <v/>
      </c>
      <c r="L764" s="29">
        <f>L763+E764-D764</f>
        <v/>
      </c>
      <c r="M764" s="29">
        <f>M763+H764-D764</f>
        <v/>
      </c>
      <c r="N764" s="29">
        <f>N763+I764-D764</f>
        <v/>
      </c>
      <c r="O764" s="29">
        <f>IF(MONTH(A764)&lt;&gt;MONTH(A763),K764,MIN(O763,K764))</f>
        <v/>
      </c>
      <c r="P764" s="29">
        <f>IF(MONTH(A764)&lt;&gt;MONTH(A763),L764,MIN(P763,L764))</f>
        <v/>
      </c>
      <c r="Q764" s="29">
        <f>IF(MONTH(A764)&lt;&gt;MONTH(A763),M764,MIN(Q763,M764))</f>
        <v/>
      </c>
      <c r="R764" s="29">
        <f>IF(MONTH(A764)&lt;&gt;MONTH(A763),N764,MIN(R763,N764))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18" customWidth="1" min="4" max="4"/>
    <col width="20" customWidth="1" min="5" max="5"/>
    <col width="22" customWidth="1" min="6" max="6"/>
    <col width="22" customWidth="1" min="7" max="7"/>
    <col width="24" customWidth="1" min="8" max="8"/>
    <col width="22" customWidth="1" min="9" max="9"/>
  </cols>
  <sheetData>
    <row r="1">
      <c r="A1" s="21" t="inlineStr">
        <is>
          <t>Calendar: one row per month, running balance</t>
        </is>
      </c>
    </row>
    <row r="3">
      <c r="A3" s="15" t="inlineStr">
        <is>
          <t>Payout model</t>
        </is>
      </c>
      <c r="B3" s="19">
        <f>Inputs!B22</f>
        <v/>
      </c>
    </row>
    <row r="4">
      <c r="A4" s="15" t="inlineStr">
        <is>
          <t>Lowest balance</t>
        </is>
      </c>
      <c r="B4" s="11">
        <f>MIN(F9:F32)</f>
        <v/>
      </c>
    </row>
    <row r="5">
      <c r="A5" s="15" t="inlineStr">
        <is>
          <t>Month it happens</t>
        </is>
      </c>
      <c r="B5" s="30">
        <f>INDEX(A9:A32,MATCH(B4,F9:F32,0))</f>
        <v/>
      </c>
    </row>
    <row r="6">
      <c r="A6" s="15" t="inlineStr">
        <is>
          <t>Money you need to find before then</t>
        </is>
      </c>
      <c r="B6" s="11">
        <f>MAX(0,-B4)</f>
        <v/>
      </c>
    </row>
    <row r="8" ht="46" customHeight="1">
      <c r="A8" s="22" t="inlineStr">
        <is>
          <t>Month</t>
        </is>
      </c>
      <c r="B8" s="22" t="inlineStr">
        <is>
          <t>Money out</t>
        </is>
      </c>
      <c r="C8" s="22" t="inlineStr">
        <is>
          <t>Money in</t>
        </is>
      </c>
      <c r="D8" s="22" t="inlineStr">
        <is>
          <t>Net for the month</t>
        </is>
      </c>
      <c r="E8" s="22" t="inlineStr">
        <is>
          <t>Balance at month end</t>
        </is>
      </c>
      <c r="F8" s="22" t="inlineStr">
        <is>
          <t>Lowest balance in the month</t>
        </is>
      </c>
      <c r="G8" s="22" t="inlineStr">
        <is>
          <t>Lowest if paid as tickets sell</t>
        </is>
      </c>
      <c r="H8" s="22" t="inlineStr">
        <is>
          <t>Lowest if scheduled, with reserve</t>
        </is>
      </c>
      <c r="I8" s="22" t="inlineStr">
        <is>
          <t>Lowest if held until after</t>
        </is>
      </c>
    </row>
    <row r="9">
      <c r="A9" s="30">
        <f>Inputs!$B$36</f>
        <v/>
      </c>
      <c r="B9" s="29">
        <f>IF($A9&gt;Inputs!$B$7+60,"",SUMIFS(Inflows!$D$5:$D$764,Inflows!$A$5:$A$764,"&gt;="&amp;$A9,Inflows!$A$5:$A$764,"&lt;"&amp;EDATE($A9,1)))</f>
        <v/>
      </c>
      <c r="C9" s="29">
        <f>IF($A9&gt;Inputs!$B$7+60,"",SUMIFS(Inflows!$J$5:$J$764,Inflows!$A$5:$A$764,"&gt;="&amp;$A9,Inflows!$A$5:$A$764,"&lt;"&amp;EDATE($A9,1)))</f>
        <v/>
      </c>
      <c r="D9" s="29">
        <f>IF($A9&gt;Inputs!$B$7+60,"",C9-B9)</f>
        <v/>
      </c>
      <c r="E9" s="29">
        <f>IF($A9&gt;Inputs!$B$7+60,"",INDEX(Inflows!$K$5:$K$764,MATCH(EDATE($A9,1)-1,Inflows!$A$5:$A$764,0)))</f>
        <v/>
      </c>
      <c r="F9" s="29">
        <f>IF($A9&gt;Inputs!$B$7+60,"",INDEX(Inflows!$O$5:$O$764,MATCH(EDATE($A9,1)-1,Inflows!$A$5:$A$764,0)))</f>
        <v/>
      </c>
      <c r="G9" s="29">
        <f>IF($A9&gt;Inputs!$B$7+60,"",INDEX(Inflows!$P$5:$P$764,MATCH(EDATE($A9,1)-1,Inflows!$A$5:$A$764,0)))</f>
        <v/>
      </c>
      <c r="H9" s="29">
        <f>IF($A9&gt;Inputs!$B$7+60,"",INDEX(Inflows!$Q$5:$Q$764,MATCH(EDATE($A9,1)-1,Inflows!$A$5:$A$764,0)))</f>
        <v/>
      </c>
      <c r="I9" s="29">
        <f>IF($A9&gt;Inputs!$B$7+60,"",INDEX(Inflows!$R$5:$R$764,MATCH(EDATE($A9,1)-1,Inflows!$A$5:$A$764,0)))</f>
        <v/>
      </c>
    </row>
    <row r="10">
      <c r="A10" s="30">
        <f>EDATE(A9,1)</f>
        <v/>
      </c>
      <c r="B10" s="29">
        <f>IF($A10&gt;Inputs!$B$7+60,"",SUMIFS(Inflows!$D$5:$D$764,Inflows!$A$5:$A$764,"&gt;="&amp;$A10,Inflows!$A$5:$A$764,"&lt;"&amp;EDATE($A10,1)))</f>
        <v/>
      </c>
      <c r="C10" s="29">
        <f>IF($A10&gt;Inputs!$B$7+60,"",SUMIFS(Inflows!$J$5:$J$764,Inflows!$A$5:$A$764,"&gt;="&amp;$A10,Inflows!$A$5:$A$764,"&lt;"&amp;EDATE($A10,1)))</f>
        <v/>
      </c>
      <c r="D10" s="29">
        <f>IF($A10&gt;Inputs!$B$7+60,"",C10-B10)</f>
        <v/>
      </c>
      <c r="E10" s="29">
        <f>IF($A10&gt;Inputs!$B$7+60,"",INDEX(Inflows!$K$5:$K$764,MATCH(EDATE($A10,1)-1,Inflows!$A$5:$A$764,0)))</f>
        <v/>
      </c>
      <c r="F10" s="29">
        <f>IF($A10&gt;Inputs!$B$7+60,"",INDEX(Inflows!$O$5:$O$764,MATCH(EDATE($A10,1)-1,Inflows!$A$5:$A$764,0)))</f>
        <v/>
      </c>
      <c r="G10" s="29">
        <f>IF($A10&gt;Inputs!$B$7+60,"",INDEX(Inflows!$P$5:$P$764,MATCH(EDATE($A10,1)-1,Inflows!$A$5:$A$764,0)))</f>
        <v/>
      </c>
      <c r="H10" s="29">
        <f>IF($A10&gt;Inputs!$B$7+60,"",INDEX(Inflows!$Q$5:$Q$764,MATCH(EDATE($A10,1)-1,Inflows!$A$5:$A$764,0)))</f>
        <v/>
      </c>
      <c r="I10" s="29">
        <f>IF($A10&gt;Inputs!$B$7+60,"",INDEX(Inflows!$R$5:$R$764,MATCH(EDATE($A10,1)-1,Inflows!$A$5:$A$764,0)))</f>
        <v/>
      </c>
    </row>
    <row r="11">
      <c r="A11" s="30">
        <f>EDATE(A10,1)</f>
        <v/>
      </c>
      <c r="B11" s="29">
        <f>IF($A11&gt;Inputs!$B$7+60,"",SUMIFS(Inflows!$D$5:$D$764,Inflows!$A$5:$A$764,"&gt;="&amp;$A11,Inflows!$A$5:$A$764,"&lt;"&amp;EDATE($A11,1)))</f>
        <v/>
      </c>
      <c r="C11" s="29">
        <f>IF($A11&gt;Inputs!$B$7+60,"",SUMIFS(Inflows!$J$5:$J$764,Inflows!$A$5:$A$764,"&gt;="&amp;$A11,Inflows!$A$5:$A$764,"&lt;"&amp;EDATE($A11,1)))</f>
        <v/>
      </c>
      <c r="D11" s="29">
        <f>IF($A11&gt;Inputs!$B$7+60,"",C11-B11)</f>
        <v/>
      </c>
      <c r="E11" s="29">
        <f>IF($A11&gt;Inputs!$B$7+60,"",INDEX(Inflows!$K$5:$K$764,MATCH(EDATE($A11,1)-1,Inflows!$A$5:$A$764,0)))</f>
        <v/>
      </c>
      <c r="F11" s="29">
        <f>IF($A11&gt;Inputs!$B$7+60,"",INDEX(Inflows!$O$5:$O$764,MATCH(EDATE($A11,1)-1,Inflows!$A$5:$A$764,0)))</f>
        <v/>
      </c>
      <c r="G11" s="29">
        <f>IF($A11&gt;Inputs!$B$7+60,"",INDEX(Inflows!$P$5:$P$764,MATCH(EDATE($A11,1)-1,Inflows!$A$5:$A$764,0)))</f>
        <v/>
      </c>
      <c r="H11" s="29">
        <f>IF($A11&gt;Inputs!$B$7+60,"",INDEX(Inflows!$Q$5:$Q$764,MATCH(EDATE($A11,1)-1,Inflows!$A$5:$A$764,0)))</f>
        <v/>
      </c>
      <c r="I11" s="29">
        <f>IF($A11&gt;Inputs!$B$7+60,"",INDEX(Inflows!$R$5:$R$764,MATCH(EDATE($A11,1)-1,Inflows!$A$5:$A$764,0)))</f>
        <v/>
      </c>
    </row>
    <row r="12">
      <c r="A12" s="30">
        <f>EDATE(A11,1)</f>
        <v/>
      </c>
      <c r="B12" s="29">
        <f>IF($A12&gt;Inputs!$B$7+60,"",SUMIFS(Inflows!$D$5:$D$764,Inflows!$A$5:$A$764,"&gt;="&amp;$A12,Inflows!$A$5:$A$764,"&lt;"&amp;EDATE($A12,1)))</f>
        <v/>
      </c>
      <c r="C12" s="29">
        <f>IF($A12&gt;Inputs!$B$7+60,"",SUMIFS(Inflows!$J$5:$J$764,Inflows!$A$5:$A$764,"&gt;="&amp;$A12,Inflows!$A$5:$A$764,"&lt;"&amp;EDATE($A12,1)))</f>
        <v/>
      </c>
      <c r="D12" s="29">
        <f>IF($A12&gt;Inputs!$B$7+60,"",C12-B12)</f>
        <v/>
      </c>
      <c r="E12" s="29">
        <f>IF($A12&gt;Inputs!$B$7+60,"",INDEX(Inflows!$K$5:$K$764,MATCH(EDATE($A12,1)-1,Inflows!$A$5:$A$764,0)))</f>
        <v/>
      </c>
      <c r="F12" s="29">
        <f>IF($A12&gt;Inputs!$B$7+60,"",INDEX(Inflows!$O$5:$O$764,MATCH(EDATE($A12,1)-1,Inflows!$A$5:$A$764,0)))</f>
        <v/>
      </c>
      <c r="G12" s="29">
        <f>IF($A12&gt;Inputs!$B$7+60,"",INDEX(Inflows!$P$5:$P$764,MATCH(EDATE($A12,1)-1,Inflows!$A$5:$A$764,0)))</f>
        <v/>
      </c>
      <c r="H12" s="29">
        <f>IF($A12&gt;Inputs!$B$7+60,"",INDEX(Inflows!$Q$5:$Q$764,MATCH(EDATE($A12,1)-1,Inflows!$A$5:$A$764,0)))</f>
        <v/>
      </c>
      <c r="I12" s="29">
        <f>IF($A12&gt;Inputs!$B$7+60,"",INDEX(Inflows!$R$5:$R$764,MATCH(EDATE($A12,1)-1,Inflows!$A$5:$A$764,0)))</f>
        <v/>
      </c>
    </row>
    <row r="13">
      <c r="A13" s="30">
        <f>EDATE(A12,1)</f>
        <v/>
      </c>
      <c r="B13" s="29">
        <f>IF($A13&gt;Inputs!$B$7+60,"",SUMIFS(Inflows!$D$5:$D$764,Inflows!$A$5:$A$764,"&gt;="&amp;$A13,Inflows!$A$5:$A$764,"&lt;"&amp;EDATE($A13,1)))</f>
        <v/>
      </c>
      <c r="C13" s="29">
        <f>IF($A13&gt;Inputs!$B$7+60,"",SUMIFS(Inflows!$J$5:$J$764,Inflows!$A$5:$A$764,"&gt;="&amp;$A13,Inflows!$A$5:$A$764,"&lt;"&amp;EDATE($A13,1)))</f>
        <v/>
      </c>
      <c r="D13" s="29">
        <f>IF($A13&gt;Inputs!$B$7+60,"",C13-B13)</f>
        <v/>
      </c>
      <c r="E13" s="29">
        <f>IF($A13&gt;Inputs!$B$7+60,"",INDEX(Inflows!$K$5:$K$764,MATCH(EDATE($A13,1)-1,Inflows!$A$5:$A$764,0)))</f>
        <v/>
      </c>
      <c r="F13" s="29">
        <f>IF($A13&gt;Inputs!$B$7+60,"",INDEX(Inflows!$O$5:$O$764,MATCH(EDATE($A13,1)-1,Inflows!$A$5:$A$764,0)))</f>
        <v/>
      </c>
      <c r="G13" s="29">
        <f>IF($A13&gt;Inputs!$B$7+60,"",INDEX(Inflows!$P$5:$P$764,MATCH(EDATE($A13,1)-1,Inflows!$A$5:$A$764,0)))</f>
        <v/>
      </c>
      <c r="H13" s="29">
        <f>IF($A13&gt;Inputs!$B$7+60,"",INDEX(Inflows!$Q$5:$Q$764,MATCH(EDATE($A13,1)-1,Inflows!$A$5:$A$764,0)))</f>
        <v/>
      </c>
      <c r="I13" s="29">
        <f>IF($A13&gt;Inputs!$B$7+60,"",INDEX(Inflows!$R$5:$R$764,MATCH(EDATE($A13,1)-1,Inflows!$A$5:$A$764,0)))</f>
        <v/>
      </c>
    </row>
    <row r="14">
      <c r="A14" s="30">
        <f>EDATE(A13,1)</f>
        <v/>
      </c>
      <c r="B14" s="29">
        <f>IF($A14&gt;Inputs!$B$7+60,"",SUMIFS(Inflows!$D$5:$D$764,Inflows!$A$5:$A$764,"&gt;="&amp;$A14,Inflows!$A$5:$A$764,"&lt;"&amp;EDATE($A14,1)))</f>
        <v/>
      </c>
      <c r="C14" s="29">
        <f>IF($A14&gt;Inputs!$B$7+60,"",SUMIFS(Inflows!$J$5:$J$764,Inflows!$A$5:$A$764,"&gt;="&amp;$A14,Inflows!$A$5:$A$764,"&lt;"&amp;EDATE($A14,1)))</f>
        <v/>
      </c>
      <c r="D14" s="29">
        <f>IF($A14&gt;Inputs!$B$7+60,"",C14-B14)</f>
        <v/>
      </c>
      <c r="E14" s="29">
        <f>IF($A14&gt;Inputs!$B$7+60,"",INDEX(Inflows!$K$5:$K$764,MATCH(EDATE($A14,1)-1,Inflows!$A$5:$A$764,0)))</f>
        <v/>
      </c>
      <c r="F14" s="29">
        <f>IF($A14&gt;Inputs!$B$7+60,"",INDEX(Inflows!$O$5:$O$764,MATCH(EDATE($A14,1)-1,Inflows!$A$5:$A$764,0)))</f>
        <v/>
      </c>
      <c r="G14" s="29">
        <f>IF($A14&gt;Inputs!$B$7+60,"",INDEX(Inflows!$P$5:$P$764,MATCH(EDATE($A14,1)-1,Inflows!$A$5:$A$764,0)))</f>
        <v/>
      </c>
      <c r="H14" s="29">
        <f>IF($A14&gt;Inputs!$B$7+60,"",INDEX(Inflows!$Q$5:$Q$764,MATCH(EDATE($A14,1)-1,Inflows!$A$5:$A$764,0)))</f>
        <v/>
      </c>
      <c r="I14" s="29">
        <f>IF($A14&gt;Inputs!$B$7+60,"",INDEX(Inflows!$R$5:$R$764,MATCH(EDATE($A14,1)-1,Inflows!$A$5:$A$764,0)))</f>
        <v/>
      </c>
    </row>
    <row r="15">
      <c r="A15" s="30">
        <f>EDATE(A14,1)</f>
        <v/>
      </c>
      <c r="B15" s="29">
        <f>IF($A15&gt;Inputs!$B$7+60,"",SUMIFS(Inflows!$D$5:$D$764,Inflows!$A$5:$A$764,"&gt;="&amp;$A15,Inflows!$A$5:$A$764,"&lt;"&amp;EDATE($A15,1)))</f>
        <v/>
      </c>
      <c r="C15" s="29">
        <f>IF($A15&gt;Inputs!$B$7+60,"",SUMIFS(Inflows!$J$5:$J$764,Inflows!$A$5:$A$764,"&gt;="&amp;$A15,Inflows!$A$5:$A$764,"&lt;"&amp;EDATE($A15,1)))</f>
        <v/>
      </c>
      <c r="D15" s="29">
        <f>IF($A15&gt;Inputs!$B$7+60,"",C15-B15)</f>
        <v/>
      </c>
      <c r="E15" s="29">
        <f>IF($A15&gt;Inputs!$B$7+60,"",INDEX(Inflows!$K$5:$K$764,MATCH(EDATE($A15,1)-1,Inflows!$A$5:$A$764,0)))</f>
        <v/>
      </c>
      <c r="F15" s="29">
        <f>IF($A15&gt;Inputs!$B$7+60,"",INDEX(Inflows!$O$5:$O$764,MATCH(EDATE($A15,1)-1,Inflows!$A$5:$A$764,0)))</f>
        <v/>
      </c>
      <c r="G15" s="29">
        <f>IF($A15&gt;Inputs!$B$7+60,"",INDEX(Inflows!$P$5:$P$764,MATCH(EDATE($A15,1)-1,Inflows!$A$5:$A$764,0)))</f>
        <v/>
      </c>
      <c r="H15" s="29">
        <f>IF($A15&gt;Inputs!$B$7+60,"",INDEX(Inflows!$Q$5:$Q$764,MATCH(EDATE($A15,1)-1,Inflows!$A$5:$A$764,0)))</f>
        <v/>
      </c>
      <c r="I15" s="29">
        <f>IF($A15&gt;Inputs!$B$7+60,"",INDEX(Inflows!$R$5:$R$764,MATCH(EDATE($A15,1)-1,Inflows!$A$5:$A$764,0)))</f>
        <v/>
      </c>
    </row>
    <row r="16">
      <c r="A16" s="30">
        <f>EDATE(A15,1)</f>
        <v/>
      </c>
      <c r="B16" s="29">
        <f>IF($A16&gt;Inputs!$B$7+60,"",SUMIFS(Inflows!$D$5:$D$764,Inflows!$A$5:$A$764,"&gt;="&amp;$A16,Inflows!$A$5:$A$764,"&lt;"&amp;EDATE($A16,1)))</f>
        <v/>
      </c>
      <c r="C16" s="29">
        <f>IF($A16&gt;Inputs!$B$7+60,"",SUMIFS(Inflows!$J$5:$J$764,Inflows!$A$5:$A$764,"&gt;="&amp;$A16,Inflows!$A$5:$A$764,"&lt;"&amp;EDATE($A16,1)))</f>
        <v/>
      </c>
      <c r="D16" s="29">
        <f>IF($A16&gt;Inputs!$B$7+60,"",C16-B16)</f>
        <v/>
      </c>
      <c r="E16" s="29">
        <f>IF($A16&gt;Inputs!$B$7+60,"",INDEX(Inflows!$K$5:$K$764,MATCH(EDATE($A16,1)-1,Inflows!$A$5:$A$764,0)))</f>
        <v/>
      </c>
      <c r="F16" s="29">
        <f>IF($A16&gt;Inputs!$B$7+60,"",INDEX(Inflows!$O$5:$O$764,MATCH(EDATE($A16,1)-1,Inflows!$A$5:$A$764,0)))</f>
        <v/>
      </c>
      <c r="G16" s="29">
        <f>IF($A16&gt;Inputs!$B$7+60,"",INDEX(Inflows!$P$5:$P$764,MATCH(EDATE($A16,1)-1,Inflows!$A$5:$A$764,0)))</f>
        <v/>
      </c>
      <c r="H16" s="29">
        <f>IF($A16&gt;Inputs!$B$7+60,"",INDEX(Inflows!$Q$5:$Q$764,MATCH(EDATE($A16,1)-1,Inflows!$A$5:$A$764,0)))</f>
        <v/>
      </c>
      <c r="I16" s="29">
        <f>IF($A16&gt;Inputs!$B$7+60,"",INDEX(Inflows!$R$5:$R$764,MATCH(EDATE($A16,1)-1,Inflows!$A$5:$A$764,0)))</f>
        <v/>
      </c>
    </row>
    <row r="17">
      <c r="A17" s="30">
        <f>EDATE(A16,1)</f>
        <v/>
      </c>
      <c r="B17" s="29">
        <f>IF($A17&gt;Inputs!$B$7+60,"",SUMIFS(Inflows!$D$5:$D$764,Inflows!$A$5:$A$764,"&gt;="&amp;$A17,Inflows!$A$5:$A$764,"&lt;"&amp;EDATE($A17,1)))</f>
        <v/>
      </c>
      <c r="C17" s="29">
        <f>IF($A17&gt;Inputs!$B$7+60,"",SUMIFS(Inflows!$J$5:$J$764,Inflows!$A$5:$A$764,"&gt;="&amp;$A17,Inflows!$A$5:$A$764,"&lt;"&amp;EDATE($A17,1)))</f>
        <v/>
      </c>
      <c r="D17" s="29">
        <f>IF($A17&gt;Inputs!$B$7+60,"",C17-B17)</f>
        <v/>
      </c>
      <c r="E17" s="29">
        <f>IF($A17&gt;Inputs!$B$7+60,"",INDEX(Inflows!$K$5:$K$764,MATCH(EDATE($A17,1)-1,Inflows!$A$5:$A$764,0)))</f>
        <v/>
      </c>
      <c r="F17" s="29">
        <f>IF($A17&gt;Inputs!$B$7+60,"",INDEX(Inflows!$O$5:$O$764,MATCH(EDATE($A17,1)-1,Inflows!$A$5:$A$764,0)))</f>
        <v/>
      </c>
      <c r="G17" s="29">
        <f>IF($A17&gt;Inputs!$B$7+60,"",INDEX(Inflows!$P$5:$P$764,MATCH(EDATE($A17,1)-1,Inflows!$A$5:$A$764,0)))</f>
        <v/>
      </c>
      <c r="H17" s="29">
        <f>IF($A17&gt;Inputs!$B$7+60,"",INDEX(Inflows!$Q$5:$Q$764,MATCH(EDATE($A17,1)-1,Inflows!$A$5:$A$764,0)))</f>
        <v/>
      </c>
      <c r="I17" s="29">
        <f>IF($A17&gt;Inputs!$B$7+60,"",INDEX(Inflows!$R$5:$R$764,MATCH(EDATE($A17,1)-1,Inflows!$A$5:$A$764,0)))</f>
        <v/>
      </c>
    </row>
    <row r="18">
      <c r="A18" s="30">
        <f>EDATE(A17,1)</f>
        <v/>
      </c>
      <c r="B18" s="29">
        <f>IF($A18&gt;Inputs!$B$7+60,"",SUMIFS(Inflows!$D$5:$D$764,Inflows!$A$5:$A$764,"&gt;="&amp;$A18,Inflows!$A$5:$A$764,"&lt;"&amp;EDATE($A18,1)))</f>
        <v/>
      </c>
      <c r="C18" s="29">
        <f>IF($A18&gt;Inputs!$B$7+60,"",SUMIFS(Inflows!$J$5:$J$764,Inflows!$A$5:$A$764,"&gt;="&amp;$A18,Inflows!$A$5:$A$764,"&lt;"&amp;EDATE($A18,1)))</f>
        <v/>
      </c>
      <c r="D18" s="29">
        <f>IF($A18&gt;Inputs!$B$7+60,"",C18-B18)</f>
        <v/>
      </c>
      <c r="E18" s="29">
        <f>IF($A18&gt;Inputs!$B$7+60,"",INDEX(Inflows!$K$5:$K$764,MATCH(EDATE($A18,1)-1,Inflows!$A$5:$A$764,0)))</f>
        <v/>
      </c>
      <c r="F18" s="29">
        <f>IF($A18&gt;Inputs!$B$7+60,"",INDEX(Inflows!$O$5:$O$764,MATCH(EDATE($A18,1)-1,Inflows!$A$5:$A$764,0)))</f>
        <v/>
      </c>
      <c r="G18" s="29">
        <f>IF($A18&gt;Inputs!$B$7+60,"",INDEX(Inflows!$P$5:$P$764,MATCH(EDATE($A18,1)-1,Inflows!$A$5:$A$764,0)))</f>
        <v/>
      </c>
      <c r="H18" s="29">
        <f>IF($A18&gt;Inputs!$B$7+60,"",INDEX(Inflows!$Q$5:$Q$764,MATCH(EDATE($A18,1)-1,Inflows!$A$5:$A$764,0)))</f>
        <v/>
      </c>
      <c r="I18" s="29">
        <f>IF($A18&gt;Inputs!$B$7+60,"",INDEX(Inflows!$R$5:$R$764,MATCH(EDATE($A18,1)-1,Inflows!$A$5:$A$764,0)))</f>
        <v/>
      </c>
    </row>
    <row r="19">
      <c r="A19" s="30">
        <f>EDATE(A18,1)</f>
        <v/>
      </c>
      <c r="B19" s="29">
        <f>IF($A19&gt;Inputs!$B$7+60,"",SUMIFS(Inflows!$D$5:$D$764,Inflows!$A$5:$A$764,"&gt;="&amp;$A19,Inflows!$A$5:$A$764,"&lt;"&amp;EDATE($A19,1)))</f>
        <v/>
      </c>
      <c r="C19" s="29">
        <f>IF($A19&gt;Inputs!$B$7+60,"",SUMIFS(Inflows!$J$5:$J$764,Inflows!$A$5:$A$764,"&gt;="&amp;$A19,Inflows!$A$5:$A$764,"&lt;"&amp;EDATE($A19,1)))</f>
        <v/>
      </c>
      <c r="D19" s="29">
        <f>IF($A19&gt;Inputs!$B$7+60,"",C19-B19)</f>
        <v/>
      </c>
      <c r="E19" s="29">
        <f>IF($A19&gt;Inputs!$B$7+60,"",INDEX(Inflows!$K$5:$K$764,MATCH(EDATE($A19,1)-1,Inflows!$A$5:$A$764,0)))</f>
        <v/>
      </c>
      <c r="F19" s="29">
        <f>IF($A19&gt;Inputs!$B$7+60,"",INDEX(Inflows!$O$5:$O$764,MATCH(EDATE($A19,1)-1,Inflows!$A$5:$A$764,0)))</f>
        <v/>
      </c>
      <c r="G19" s="29">
        <f>IF($A19&gt;Inputs!$B$7+60,"",INDEX(Inflows!$P$5:$P$764,MATCH(EDATE($A19,1)-1,Inflows!$A$5:$A$764,0)))</f>
        <v/>
      </c>
      <c r="H19" s="29">
        <f>IF($A19&gt;Inputs!$B$7+60,"",INDEX(Inflows!$Q$5:$Q$764,MATCH(EDATE($A19,1)-1,Inflows!$A$5:$A$764,0)))</f>
        <v/>
      </c>
      <c r="I19" s="29">
        <f>IF($A19&gt;Inputs!$B$7+60,"",INDEX(Inflows!$R$5:$R$764,MATCH(EDATE($A19,1)-1,Inflows!$A$5:$A$764,0)))</f>
        <v/>
      </c>
    </row>
    <row r="20">
      <c r="A20" s="30">
        <f>EDATE(A19,1)</f>
        <v/>
      </c>
      <c r="B20" s="29">
        <f>IF($A20&gt;Inputs!$B$7+60,"",SUMIFS(Inflows!$D$5:$D$764,Inflows!$A$5:$A$764,"&gt;="&amp;$A20,Inflows!$A$5:$A$764,"&lt;"&amp;EDATE($A20,1)))</f>
        <v/>
      </c>
      <c r="C20" s="29">
        <f>IF($A20&gt;Inputs!$B$7+60,"",SUMIFS(Inflows!$J$5:$J$764,Inflows!$A$5:$A$764,"&gt;="&amp;$A20,Inflows!$A$5:$A$764,"&lt;"&amp;EDATE($A20,1)))</f>
        <v/>
      </c>
      <c r="D20" s="29">
        <f>IF($A20&gt;Inputs!$B$7+60,"",C20-B20)</f>
        <v/>
      </c>
      <c r="E20" s="29">
        <f>IF($A20&gt;Inputs!$B$7+60,"",INDEX(Inflows!$K$5:$K$764,MATCH(EDATE($A20,1)-1,Inflows!$A$5:$A$764,0)))</f>
        <v/>
      </c>
      <c r="F20" s="29">
        <f>IF($A20&gt;Inputs!$B$7+60,"",INDEX(Inflows!$O$5:$O$764,MATCH(EDATE($A20,1)-1,Inflows!$A$5:$A$764,0)))</f>
        <v/>
      </c>
      <c r="G20" s="29">
        <f>IF($A20&gt;Inputs!$B$7+60,"",INDEX(Inflows!$P$5:$P$764,MATCH(EDATE($A20,1)-1,Inflows!$A$5:$A$764,0)))</f>
        <v/>
      </c>
      <c r="H20" s="29">
        <f>IF($A20&gt;Inputs!$B$7+60,"",INDEX(Inflows!$Q$5:$Q$764,MATCH(EDATE($A20,1)-1,Inflows!$A$5:$A$764,0)))</f>
        <v/>
      </c>
      <c r="I20" s="29">
        <f>IF($A20&gt;Inputs!$B$7+60,"",INDEX(Inflows!$R$5:$R$764,MATCH(EDATE($A20,1)-1,Inflows!$A$5:$A$764,0)))</f>
        <v/>
      </c>
    </row>
    <row r="21">
      <c r="A21" s="30">
        <f>EDATE(A20,1)</f>
        <v/>
      </c>
      <c r="B21" s="29">
        <f>IF($A21&gt;Inputs!$B$7+60,"",SUMIFS(Inflows!$D$5:$D$764,Inflows!$A$5:$A$764,"&gt;="&amp;$A21,Inflows!$A$5:$A$764,"&lt;"&amp;EDATE($A21,1)))</f>
        <v/>
      </c>
      <c r="C21" s="29">
        <f>IF($A21&gt;Inputs!$B$7+60,"",SUMIFS(Inflows!$J$5:$J$764,Inflows!$A$5:$A$764,"&gt;="&amp;$A21,Inflows!$A$5:$A$764,"&lt;"&amp;EDATE($A21,1)))</f>
        <v/>
      </c>
      <c r="D21" s="29">
        <f>IF($A21&gt;Inputs!$B$7+60,"",C21-B21)</f>
        <v/>
      </c>
      <c r="E21" s="29">
        <f>IF($A21&gt;Inputs!$B$7+60,"",INDEX(Inflows!$K$5:$K$764,MATCH(EDATE($A21,1)-1,Inflows!$A$5:$A$764,0)))</f>
        <v/>
      </c>
      <c r="F21" s="29">
        <f>IF($A21&gt;Inputs!$B$7+60,"",INDEX(Inflows!$O$5:$O$764,MATCH(EDATE($A21,1)-1,Inflows!$A$5:$A$764,0)))</f>
        <v/>
      </c>
      <c r="G21" s="29">
        <f>IF($A21&gt;Inputs!$B$7+60,"",INDEX(Inflows!$P$5:$P$764,MATCH(EDATE($A21,1)-1,Inflows!$A$5:$A$764,0)))</f>
        <v/>
      </c>
      <c r="H21" s="29">
        <f>IF($A21&gt;Inputs!$B$7+60,"",INDEX(Inflows!$Q$5:$Q$764,MATCH(EDATE($A21,1)-1,Inflows!$A$5:$A$764,0)))</f>
        <v/>
      </c>
      <c r="I21" s="29">
        <f>IF($A21&gt;Inputs!$B$7+60,"",INDEX(Inflows!$R$5:$R$764,MATCH(EDATE($A21,1)-1,Inflows!$A$5:$A$764,0)))</f>
        <v/>
      </c>
    </row>
    <row r="22">
      <c r="A22" s="30">
        <f>EDATE(A21,1)</f>
        <v/>
      </c>
      <c r="B22" s="29">
        <f>IF($A22&gt;Inputs!$B$7+60,"",SUMIFS(Inflows!$D$5:$D$764,Inflows!$A$5:$A$764,"&gt;="&amp;$A22,Inflows!$A$5:$A$764,"&lt;"&amp;EDATE($A22,1)))</f>
        <v/>
      </c>
      <c r="C22" s="29">
        <f>IF($A22&gt;Inputs!$B$7+60,"",SUMIFS(Inflows!$J$5:$J$764,Inflows!$A$5:$A$764,"&gt;="&amp;$A22,Inflows!$A$5:$A$764,"&lt;"&amp;EDATE($A22,1)))</f>
        <v/>
      </c>
      <c r="D22" s="29">
        <f>IF($A22&gt;Inputs!$B$7+60,"",C22-B22)</f>
        <v/>
      </c>
      <c r="E22" s="29">
        <f>IF($A22&gt;Inputs!$B$7+60,"",INDEX(Inflows!$K$5:$K$764,MATCH(EDATE($A22,1)-1,Inflows!$A$5:$A$764,0)))</f>
        <v/>
      </c>
      <c r="F22" s="29">
        <f>IF($A22&gt;Inputs!$B$7+60,"",INDEX(Inflows!$O$5:$O$764,MATCH(EDATE($A22,1)-1,Inflows!$A$5:$A$764,0)))</f>
        <v/>
      </c>
      <c r="G22" s="29">
        <f>IF($A22&gt;Inputs!$B$7+60,"",INDEX(Inflows!$P$5:$P$764,MATCH(EDATE($A22,1)-1,Inflows!$A$5:$A$764,0)))</f>
        <v/>
      </c>
      <c r="H22" s="29">
        <f>IF($A22&gt;Inputs!$B$7+60,"",INDEX(Inflows!$Q$5:$Q$764,MATCH(EDATE($A22,1)-1,Inflows!$A$5:$A$764,0)))</f>
        <v/>
      </c>
      <c r="I22" s="29">
        <f>IF($A22&gt;Inputs!$B$7+60,"",INDEX(Inflows!$R$5:$R$764,MATCH(EDATE($A22,1)-1,Inflows!$A$5:$A$764,0)))</f>
        <v/>
      </c>
    </row>
    <row r="23">
      <c r="A23" s="30">
        <f>EDATE(A22,1)</f>
        <v/>
      </c>
      <c r="B23" s="29">
        <f>IF($A23&gt;Inputs!$B$7+60,"",SUMIFS(Inflows!$D$5:$D$764,Inflows!$A$5:$A$764,"&gt;="&amp;$A23,Inflows!$A$5:$A$764,"&lt;"&amp;EDATE($A23,1)))</f>
        <v/>
      </c>
      <c r="C23" s="29">
        <f>IF($A23&gt;Inputs!$B$7+60,"",SUMIFS(Inflows!$J$5:$J$764,Inflows!$A$5:$A$764,"&gt;="&amp;$A23,Inflows!$A$5:$A$764,"&lt;"&amp;EDATE($A23,1)))</f>
        <v/>
      </c>
      <c r="D23" s="29">
        <f>IF($A23&gt;Inputs!$B$7+60,"",C23-B23)</f>
        <v/>
      </c>
      <c r="E23" s="29">
        <f>IF($A23&gt;Inputs!$B$7+60,"",INDEX(Inflows!$K$5:$K$764,MATCH(EDATE($A23,1)-1,Inflows!$A$5:$A$764,0)))</f>
        <v/>
      </c>
      <c r="F23" s="29">
        <f>IF($A23&gt;Inputs!$B$7+60,"",INDEX(Inflows!$O$5:$O$764,MATCH(EDATE($A23,1)-1,Inflows!$A$5:$A$764,0)))</f>
        <v/>
      </c>
      <c r="G23" s="29">
        <f>IF($A23&gt;Inputs!$B$7+60,"",INDEX(Inflows!$P$5:$P$764,MATCH(EDATE($A23,1)-1,Inflows!$A$5:$A$764,0)))</f>
        <v/>
      </c>
      <c r="H23" s="29">
        <f>IF($A23&gt;Inputs!$B$7+60,"",INDEX(Inflows!$Q$5:$Q$764,MATCH(EDATE($A23,1)-1,Inflows!$A$5:$A$764,0)))</f>
        <v/>
      </c>
      <c r="I23" s="29">
        <f>IF($A23&gt;Inputs!$B$7+60,"",INDEX(Inflows!$R$5:$R$764,MATCH(EDATE($A23,1)-1,Inflows!$A$5:$A$764,0)))</f>
        <v/>
      </c>
    </row>
    <row r="24">
      <c r="A24" s="30">
        <f>EDATE(A23,1)</f>
        <v/>
      </c>
      <c r="B24" s="29">
        <f>IF($A24&gt;Inputs!$B$7+60,"",SUMIFS(Inflows!$D$5:$D$764,Inflows!$A$5:$A$764,"&gt;="&amp;$A24,Inflows!$A$5:$A$764,"&lt;"&amp;EDATE($A24,1)))</f>
        <v/>
      </c>
      <c r="C24" s="29">
        <f>IF($A24&gt;Inputs!$B$7+60,"",SUMIFS(Inflows!$J$5:$J$764,Inflows!$A$5:$A$764,"&gt;="&amp;$A24,Inflows!$A$5:$A$764,"&lt;"&amp;EDATE($A24,1)))</f>
        <v/>
      </c>
      <c r="D24" s="29">
        <f>IF($A24&gt;Inputs!$B$7+60,"",C24-B24)</f>
        <v/>
      </c>
      <c r="E24" s="29">
        <f>IF($A24&gt;Inputs!$B$7+60,"",INDEX(Inflows!$K$5:$K$764,MATCH(EDATE($A24,1)-1,Inflows!$A$5:$A$764,0)))</f>
        <v/>
      </c>
      <c r="F24" s="29">
        <f>IF($A24&gt;Inputs!$B$7+60,"",INDEX(Inflows!$O$5:$O$764,MATCH(EDATE($A24,1)-1,Inflows!$A$5:$A$764,0)))</f>
        <v/>
      </c>
      <c r="G24" s="29">
        <f>IF($A24&gt;Inputs!$B$7+60,"",INDEX(Inflows!$P$5:$P$764,MATCH(EDATE($A24,1)-1,Inflows!$A$5:$A$764,0)))</f>
        <v/>
      </c>
      <c r="H24" s="29">
        <f>IF($A24&gt;Inputs!$B$7+60,"",INDEX(Inflows!$Q$5:$Q$764,MATCH(EDATE($A24,1)-1,Inflows!$A$5:$A$764,0)))</f>
        <v/>
      </c>
      <c r="I24" s="29">
        <f>IF($A24&gt;Inputs!$B$7+60,"",INDEX(Inflows!$R$5:$R$764,MATCH(EDATE($A24,1)-1,Inflows!$A$5:$A$764,0)))</f>
        <v/>
      </c>
    </row>
    <row r="25">
      <c r="A25" s="30">
        <f>EDATE(A24,1)</f>
        <v/>
      </c>
      <c r="B25" s="29">
        <f>IF($A25&gt;Inputs!$B$7+60,"",SUMIFS(Inflows!$D$5:$D$764,Inflows!$A$5:$A$764,"&gt;="&amp;$A25,Inflows!$A$5:$A$764,"&lt;"&amp;EDATE($A25,1)))</f>
        <v/>
      </c>
      <c r="C25" s="29">
        <f>IF($A25&gt;Inputs!$B$7+60,"",SUMIFS(Inflows!$J$5:$J$764,Inflows!$A$5:$A$764,"&gt;="&amp;$A25,Inflows!$A$5:$A$764,"&lt;"&amp;EDATE($A25,1)))</f>
        <v/>
      </c>
      <c r="D25" s="29">
        <f>IF($A25&gt;Inputs!$B$7+60,"",C25-B25)</f>
        <v/>
      </c>
      <c r="E25" s="29">
        <f>IF($A25&gt;Inputs!$B$7+60,"",INDEX(Inflows!$K$5:$K$764,MATCH(EDATE($A25,1)-1,Inflows!$A$5:$A$764,0)))</f>
        <v/>
      </c>
      <c r="F25" s="29">
        <f>IF($A25&gt;Inputs!$B$7+60,"",INDEX(Inflows!$O$5:$O$764,MATCH(EDATE($A25,1)-1,Inflows!$A$5:$A$764,0)))</f>
        <v/>
      </c>
      <c r="G25" s="29">
        <f>IF($A25&gt;Inputs!$B$7+60,"",INDEX(Inflows!$P$5:$P$764,MATCH(EDATE($A25,1)-1,Inflows!$A$5:$A$764,0)))</f>
        <v/>
      </c>
      <c r="H25" s="29">
        <f>IF($A25&gt;Inputs!$B$7+60,"",INDEX(Inflows!$Q$5:$Q$764,MATCH(EDATE($A25,1)-1,Inflows!$A$5:$A$764,0)))</f>
        <v/>
      </c>
      <c r="I25" s="29">
        <f>IF($A25&gt;Inputs!$B$7+60,"",INDEX(Inflows!$R$5:$R$764,MATCH(EDATE($A25,1)-1,Inflows!$A$5:$A$764,0)))</f>
        <v/>
      </c>
    </row>
    <row r="26">
      <c r="A26" s="30">
        <f>EDATE(A25,1)</f>
        <v/>
      </c>
      <c r="B26" s="29">
        <f>IF($A26&gt;Inputs!$B$7+60,"",SUMIFS(Inflows!$D$5:$D$764,Inflows!$A$5:$A$764,"&gt;="&amp;$A26,Inflows!$A$5:$A$764,"&lt;"&amp;EDATE($A26,1)))</f>
        <v/>
      </c>
      <c r="C26" s="29">
        <f>IF($A26&gt;Inputs!$B$7+60,"",SUMIFS(Inflows!$J$5:$J$764,Inflows!$A$5:$A$764,"&gt;="&amp;$A26,Inflows!$A$5:$A$764,"&lt;"&amp;EDATE($A26,1)))</f>
        <v/>
      </c>
      <c r="D26" s="29">
        <f>IF($A26&gt;Inputs!$B$7+60,"",C26-B26)</f>
        <v/>
      </c>
      <c r="E26" s="29">
        <f>IF($A26&gt;Inputs!$B$7+60,"",INDEX(Inflows!$K$5:$K$764,MATCH(EDATE($A26,1)-1,Inflows!$A$5:$A$764,0)))</f>
        <v/>
      </c>
      <c r="F26" s="29">
        <f>IF($A26&gt;Inputs!$B$7+60,"",INDEX(Inflows!$O$5:$O$764,MATCH(EDATE($A26,1)-1,Inflows!$A$5:$A$764,0)))</f>
        <v/>
      </c>
      <c r="G26" s="29">
        <f>IF($A26&gt;Inputs!$B$7+60,"",INDEX(Inflows!$P$5:$P$764,MATCH(EDATE($A26,1)-1,Inflows!$A$5:$A$764,0)))</f>
        <v/>
      </c>
      <c r="H26" s="29">
        <f>IF($A26&gt;Inputs!$B$7+60,"",INDEX(Inflows!$Q$5:$Q$764,MATCH(EDATE($A26,1)-1,Inflows!$A$5:$A$764,0)))</f>
        <v/>
      </c>
      <c r="I26" s="29">
        <f>IF($A26&gt;Inputs!$B$7+60,"",INDEX(Inflows!$R$5:$R$764,MATCH(EDATE($A26,1)-1,Inflows!$A$5:$A$764,0)))</f>
        <v/>
      </c>
    </row>
    <row r="27">
      <c r="A27" s="30">
        <f>EDATE(A26,1)</f>
        <v/>
      </c>
      <c r="B27" s="29">
        <f>IF($A27&gt;Inputs!$B$7+60,"",SUMIFS(Inflows!$D$5:$D$764,Inflows!$A$5:$A$764,"&gt;="&amp;$A27,Inflows!$A$5:$A$764,"&lt;"&amp;EDATE($A27,1)))</f>
        <v/>
      </c>
      <c r="C27" s="29">
        <f>IF($A27&gt;Inputs!$B$7+60,"",SUMIFS(Inflows!$J$5:$J$764,Inflows!$A$5:$A$764,"&gt;="&amp;$A27,Inflows!$A$5:$A$764,"&lt;"&amp;EDATE($A27,1)))</f>
        <v/>
      </c>
      <c r="D27" s="29">
        <f>IF($A27&gt;Inputs!$B$7+60,"",C27-B27)</f>
        <v/>
      </c>
      <c r="E27" s="29">
        <f>IF($A27&gt;Inputs!$B$7+60,"",INDEX(Inflows!$K$5:$K$764,MATCH(EDATE($A27,1)-1,Inflows!$A$5:$A$764,0)))</f>
        <v/>
      </c>
      <c r="F27" s="29">
        <f>IF($A27&gt;Inputs!$B$7+60,"",INDEX(Inflows!$O$5:$O$764,MATCH(EDATE($A27,1)-1,Inflows!$A$5:$A$764,0)))</f>
        <v/>
      </c>
      <c r="G27" s="29">
        <f>IF($A27&gt;Inputs!$B$7+60,"",INDEX(Inflows!$P$5:$P$764,MATCH(EDATE($A27,1)-1,Inflows!$A$5:$A$764,0)))</f>
        <v/>
      </c>
      <c r="H27" s="29">
        <f>IF($A27&gt;Inputs!$B$7+60,"",INDEX(Inflows!$Q$5:$Q$764,MATCH(EDATE($A27,1)-1,Inflows!$A$5:$A$764,0)))</f>
        <v/>
      </c>
      <c r="I27" s="29">
        <f>IF($A27&gt;Inputs!$B$7+60,"",INDEX(Inflows!$R$5:$R$764,MATCH(EDATE($A27,1)-1,Inflows!$A$5:$A$764,0)))</f>
        <v/>
      </c>
    </row>
    <row r="28">
      <c r="A28" s="30">
        <f>EDATE(A27,1)</f>
        <v/>
      </c>
      <c r="B28" s="29">
        <f>IF($A28&gt;Inputs!$B$7+60,"",SUMIFS(Inflows!$D$5:$D$764,Inflows!$A$5:$A$764,"&gt;="&amp;$A28,Inflows!$A$5:$A$764,"&lt;"&amp;EDATE($A28,1)))</f>
        <v/>
      </c>
      <c r="C28" s="29">
        <f>IF($A28&gt;Inputs!$B$7+60,"",SUMIFS(Inflows!$J$5:$J$764,Inflows!$A$5:$A$764,"&gt;="&amp;$A28,Inflows!$A$5:$A$764,"&lt;"&amp;EDATE($A28,1)))</f>
        <v/>
      </c>
      <c r="D28" s="29">
        <f>IF($A28&gt;Inputs!$B$7+60,"",C28-B28)</f>
        <v/>
      </c>
      <c r="E28" s="29">
        <f>IF($A28&gt;Inputs!$B$7+60,"",INDEX(Inflows!$K$5:$K$764,MATCH(EDATE($A28,1)-1,Inflows!$A$5:$A$764,0)))</f>
        <v/>
      </c>
      <c r="F28" s="29">
        <f>IF($A28&gt;Inputs!$B$7+60,"",INDEX(Inflows!$O$5:$O$764,MATCH(EDATE($A28,1)-1,Inflows!$A$5:$A$764,0)))</f>
        <v/>
      </c>
      <c r="G28" s="29">
        <f>IF($A28&gt;Inputs!$B$7+60,"",INDEX(Inflows!$P$5:$P$764,MATCH(EDATE($A28,1)-1,Inflows!$A$5:$A$764,0)))</f>
        <v/>
      </c>
      <c r="H28" s="29">
        <f>IF($A28&gt;Inputs!$B$7+60,"",INDEX(Inflows!$Q$5:$Q$764,MATCH(EDATE($A28,1)-1,Inflows!$A$5:$A$764,0)))</f>
        <v/>
      </c>
      <c r="I28" s="29">
        <f>IF($A28&gt;Inputs!$B$7+60,"",INDEX(Inflows!$R$5:$R$764,MATCH(EDATE($A28,1)-1,Inflows!$A$5:$A$764,0)))</f>
        <v/>
      </c>
    </row>
    <row r="29">
      <c r="A29" s="30">
        <f>EDATE(A28,1)</f>
        <v/>
      </c>
      <c r="B29" s="29">
        <f>IF($A29&gt;Inputs!$B$7+60,"",SUMIFS(Inflows!$D$5:$D$764,Inflows!$A$5:$A$764,"&gt;="&amp;$A29,Inflows!$A$5:$A$764,"&lt;"&amp;EDATE($A29,1)))</f>
        <v/>
      </c>
      <c r="C29" s="29">
        <f>IF($A29&gt;Inputs!$B$7+60,"",SUMIFS(Inflows!$J$5:$J$764,Inflows!$A$5:$A$764,"&gt;="&amp;$A29,Inflows!$A$5:$A$764,"&lt;"&amp;EDATE($A29,1)))</f>
        <v/>
      </c>
      <c r="D29" s="29">
        <f>IF($A29&gt;Inputs!$B$7+60,"",C29-B29)</f>
        <v/>
      </c>
      <c r="E29" s="29">
        <f>IF($A29&gt;Inputs!$B$7+60,"",INDEX(Inflows!$K$5:$K$764,MATCH(EDATE($A29,1)-1,Inflows!$A$5:$A$764,0)))</f>
        <v/>
      </c>
      <c r="F29" s="29">
        <f>IF($A29&gt;Inputs!$B$7+60,"",INDEX(Inflows!$O$5:$O$764,MATCH(EDATE($A29,1)-1,Inflows!$A$5:$A$764,0)))</f>
        <v/>
      </c>
      <c r="G29" s="29">
        <f>IF($A29&gt;Inputs!$B$7+60,"",INDEX(Inflows!$P$5:$P$764,MATCH(EDATE($A29,1)-1,Inflows!$A$5:$A$764,0)))</f>
        <v/>
      </c>
      <c r="H29" s="29">
        <f>IF($A29&gt;Inputs!$B$7+60,"",INDEX(Inflows!$Q$5:$Q$764,MATCH(EDATE($A29,1)-1,Inflows!$A$5:$A$764,0)))</f>
        <v/>
      </c>
      <c r="I29" s="29">
        <f>IF($A29&gt;Inputs!$B$7+60,"",INDEX(Inflows!$R$5:$R$764,MATCH(EDATE($A29,1)-1,Inflows!$A$5:$A$764,0)))</f>
        <v/>
      </c>
    </row>
    <row r="30">
      <c r="A30" s="30">
        <f>EDATE(A29,1)</f>
        <v/>
      </c>
      <c r="B30" s="29">
        <f>IF($A30&gt;Inputs!$B$7+60,"",SUMIFS(Inflows!$D$5:$D$764,Inflows!$A$5:$A$764,"&gt;="&amp;$A30,Inflows!$A$5:$A$764,"&lt;"&amp;EDATE($A30,1)))</f>
        <v/>
      </c>
      <c r="C30" s="29">
        <f>IF($A30&gt;Inputs!$B$7+60,"",SUMIFS(Inflows!$J$5:$J$764,Inflows!$A$5:$A$764,"&gt;="&amp;$A30,Inflows!$A$5:$A$764,"&lt;"&amp;EDATE($A30,1)))</f>
        <v/>
      </c>
      <c r="D30" s="29">
        <f>IF($A30&gt;Inputs!$B$7+60,"",C30-B30)</f>
        <v/>
      </c>
      <c r="E30" s="29">
        <f>IF($A30&gt;Inputs!$B$7+60,"",INDEX(Inflows!$K$5:$K$764,MATCH(EDATE($A30,1)-1,Inflows!$A$5:$A$764,0)))</f>
        <v/>
      </c>
      <c r="F30" s="29">
        <f>IF($A30&gt;Inputs!$B$7+60,"",INDEX(Inflows!$O$5:$O$764,MATCH(EDATE($A30,1)-1,Inflows!$A$5:$A$764,0)))</f>
        <v/>
      </c>
      <c r="G30" s="29">
        <f>IF($A30&gt;Inputs!$B$7+60,"",INDEX(Inflows!$P$5:$P$764,MATCH(EDATE($A30,1)-1,Inflows!$A$5:$A$764,0)))</f>
        <v/>
      </c>
      <c r="H30" s="29">
        <f>IF($A30&gt;Inputs!$B$7+60,"",INDEX(Inflows!$Q$5:$Q$764,MATCH(EDATE($A30,1)-1,Inflows!$A$5:$A$764,0)))</f>
        <v/>
      </c>
      <c r="I30" s="29">
        <f>IF($A30&gt;Inputs!$B$7+60,"",INDEX(Inflows!$R$5:$R$764,MATCH(EDATE($A30,1)-1,Inflows!$A$5:$A$764,0)))</f>
        <v/>
      </c>
    </row>
    <row r="31">
      <c r="A31" s="30">
        <f>EDATE(A30,1)</f>
        <v/>
      </c>
      <c r="B31" s="29">
        <f>IF($A31&gt;Inputs!$B$7+60,"",SUMIFS(Inflows!$D$5:$D$764,Inflows!$A$5:$A$764,"&gt;="&amp;$A31,Inflows!$A$5:$A$764,"&lt;"&amp;EDATE($A31,1)))</f>
        <v/>
      </c>
      <c r="C31" s="29">
        <f>IF($A31&gt;Inputs!$B$7+60,"",SUMIFS(Inflows!$J$5:$J$764,Inflows!$A$5:$A$764,"&gt;="&amp;$A31,Inflows!$A$5:$A$764,"&lt;"&amp;EDATE($A31,1)))</f>
        <v/>
      </c>
      <c r="D31" s="29">
        <f>IF($A31&gt;Inputs!$B$7+60,"",C31-B31)</f>
        <v/>
      </c>
      <c r="E31" s="29">
        <f>IF($A31&gt;Inputs!$B$7+60,"",INDEX(Inflows!$K$5:$K$764,MATCH(EDATE($A31,1)-1,Inflows!$A$5:$A$764,0)))</f>
        <v/>
      </c>
      <c r="F31" s="29">
        <f>IF($A31&gt;Inputs!$B$7+60,"",INDEX(Inflows!$O$5:$O$764,MATCH(EDATE($A31,1)-1,Inflows!$A$5:$A$764,0)))</f>
        <v/>
      </c>
      <c r="G31" s="29">
        <f>IF($A31&gt;Inputs!$B$7+60,"",INDEX(Inflows!$P$5:$P$764,MATCH(EDATE($A31,1)-1,Inflows!$A$5:$A$764,0)))</f>
        <v/>
      </c>
      <c r="H31" s="29">
        <f>IF($A31&gt;Inputs!$B$7+60,"",INDEX(Inflows!$Q$5:$Q$764,MATCH(EDATE($A31,1)-1,Inflows!$A$5:$A$764,0)))</f>
        <v/>
      </c>
      <c r="I31" s="29">
        <f>IF($A31&gt;Inputs!$B$7+60,"",INDEX(Inflows!$R$5:$R$764,MATCH(EDATE($A31,1)-1,Inflows!$A$5:$A$764,0)))</f>
        <v/>
      </c>
    </row>
    <row r="32">
      <c r="A32" s="30">
        <f>EDATE(A31,1)</f>
        <v/>
      </c>
      <c r="B32" s="29">
        <f>IF($A32&gt;Inputs!$B$7+60,"",SUMIFS(Inflows!$D$5:$D$764,Inflows!$A$5:$A$764,"&gt;="&amp;$A32,Inflows!$A$5:$A$764,"&lt;"&amp;EDATE($A32,1)))</f>
        <v/>
      </c>
      <c r="C32" s="29">
        <f>IF($A32&gt;Inputs!$B$7+60,"",SUMIFS(Inflows!$J$5:$J$764,Inflows!$A$5:$A$764,"&gt;="&amp;$A32,Inflows!$A$5:$A$764,"&lt;"&amp;EDATE($A32,1)))</f>
        <v/>
      </c>
      <c r="D32" s="29">
        <f>IF($A32&gt;Inputs!$B$7+60,"",C32-B32)</f>
        <v/>
      </c>
      <c r="E32" s="29">
        <f>IF($A32&gt;Inputs!$B$7+60,"",INDEX(Inflows!$K$5:$K$764,MATCH(EDATE($A32,1)-1,Inflows!$A$5:$A$764,0)))</f>
        <v/>
      </c>
      <c r="F32" s="29">
        <f>IF($A32&gt;Inputs!$B$7+60,"",INDEX(Inflows!$O$5:$O$764,MATCH(EDATE($A32,1)-1,Inflows!$A$5:$A$764,0)))</f>
        <v/>
      </c>
      <c r="G32" s="29">
        <f>IF($A32&gt;Inputs!$B$7+60,"",INDEX(Inflows!$P$5:$P$764,MATCH(EDATE($A32,1)-1,Inflows!$A$5:$A$764,0)))</f>
        <v/>
      </c>
      <c r="H32" s="29">
        <f>IF($A32&gt;Inputs!$B$7+60,"",INDEX(Inflows!$Q$5:$Q$764,MATCH(EDATE($A32,1)-1,Inflows!$A$5:$A$764,0)))</f>
        <v/>
      </c>
      <c r="I32" s="29">
        <f>IF($A32&gt;Inputs!$B$7+60,"",INDEX(Inflows!$R$5:$R$764,MATCH(EDATE($A32,1)-1,Inflows!$A$5:$A$764,0)))</f>
        <v/>
      </c>
    </row>
    <row r="34">
      <c r="A34" s="14" t="inlineStr">
        <is>
          <t>The shaded row is the month with the lowest balance. That is the month that needs a plan. Columns G to I show the same event under each payout model.</t>
        </is>
      </c>
    </row>
  </sheetData>
  <conditionalFormatting sqref="A9:F32">
    <cfRule type="expression" priority="1" dxfId="0">
      <formula>AND($F9&lt;&gt;"",$F9=$B$4,$B$4&lt;0)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6" customWidth="1" min="3" max="3"/>
    <col width="28" customWidth="1" min="4" max="4"/>
    <col width="26" customWidth="1" min="5" max="5"/>
  </cols>
  <sheetData>
    <row r="1">
      <c r="A1" s="21" t="inlineStr">
        <is>
          <t>Example: a three-day July festival under three payout models</t>
        </is>
      </c>
    </row>
    <row r="2">
      <c r="A2" t="inlineStr">
        <is>
          <t>4,000 tickets at an average of $85: $340,000 in ticket revenue. On sale March 1, 2027. Event July 16 to 18, 2027.</t>
        </is>
      </c>
    </row>
    <row r="3">
      <c r="A3" t="inlineStr">
        <is>
          <t>Costs: site deposit $40,000 due February 1; headliner deposits $60,000 due March 15; production deposit $35,000 due May 3; staff, security, and balance of fees $180,000 due July 18.</t>
        </is>
      </c>
    </row>
    <row r="4">
      <c r="A4" t="inlineStr">
        <is>
          <t>Sales curve: a third in the first 14 days, a third in the last 14, a third in between (an assumption).</t>
        </is>
      </c>
    </row>
    <row r="5">
      <c r="A5" t="inlineStr">
        <is>
          <t>As tickets sell: each sale reaches the bank 7 days later (a weekly payout schedule).</t>
        </is>
      </c>
    </row>
    <row r="6">
      <c r="A6" t="inlineStr">
        <is>
          <t>Scheduled, with reserve: 20% held back, $100,000 limit on payouts before the event, about 10 days from sale to bank.</t>
        </is>
      </c>
    </row>
    <row r="7">
      <c r="A7" t="inlineStr">
        <is>
          <t>Held until after: sent 3 business days after the event, 3 more at the bank (July 26, 2027).</t>
        </is>
      </c>
    </row>
    <row r="8">
      <c r="A8" t="inlineStr">
        <is>
          <t>These are fixed values. The live version of this table is on the Calendar tab.</t>
        </is>
      </c>
    </row>
    <row r="10" ht="46" customHeight="1">
      <c r="A10" s="22" t="inlineStr">
        <is>
          <t>Month</t>
        </is>
      </c>
      <c r="B10" s="22" t="inlineStr">
        <is>
          <t>Money out</t>
        </is>
      </c>
      <c r="C10" s="22" t="inlineStr">
        <is>
          <t>Lowest balance: paid as tickets sell</t>
        </is>
      </c>
      <c r="D10" s="22" t="inlineStr">
        <is>
          <t>Lowest balance: scheduled, with reserve</t>
        </is>
      </c>
      <c r="E10" s="22" t="inlineStr">
        <is>
          <t>Lowest balance: held until after</t>
        </is>
      </c>
    </row>
    <row r="11">
      <c r="A11" s="30" t="n">
        <v>46419</v>
      </c>
      <c r="B11" s="29" t="n">
        <v>40000</v>
      </c>
      <c r="C11" s="29" t="n">
        <v>-40000</v>
      </c>
      <c r="D11" s="29" t="n">
        <v>-40000</v>
      </c>
      <c r="E11" s="29" t="n">
        <v>-40000</v>
      </c>
    </row>
    <row r="12">
      <c r="A12" s="30" t="n">
        <v>46447</v>
      </c>
      <c r="B12" s="29" t="n">
        <v>60000</v>
      </c>
      <c r="C12" s="29" t="n">
        <v>-40000</v>
      </c>
      <c r="D12" s="29" t="n">
        <v>-67619</v>
      </c>
      <c r="E12" s="29" t="n">
        <v>-100000</v>
      </c>
    </row>
    <row r="13">
      <c r="A13" s="30" t="n">
        <v>46478</v>
      </c>
      <c r="B13" s="29" t="n">
        <v>0</v>
      </c>
      <c r="C13" s="29" t="n">
        <v>24771</v>
      </c>
      <c r="D13" s="29" t="n">
        <v>-2679</v>
      </c>
      <c r="E13" s="29" t="n">
        <v>-100000</v>
      </c>
    </row>
    <row r="14">
      <c r="A14" s="30" t="n">
        <v>46508</v>
      </c>
      <c r="B14" s="29" t="n">
        <v>35000</v>
      </c>
      <c r="C14" s="29" t="n">
        <v>23043</v>
      </c>
      <c r="D14" s="29" t="n">
        <v>-35000</v>
      </c>
      <c r="E14" s="29" t="n">
        <v>-135000</v>
      </c>
    </row>
    <row r="15">
      <c r="A15" s="30" t="n">
        <v>46539</v>
      </c>
      <c r="B15" s="29" t="n">
        <v>0</v>
      </c>
      <c r="C15" s="29" t="n">
        <v>53196</v>
      </c>
      <c r="D15" s="29" t="n">
        <v>-35000</v>
      </c>
      <c r="E15" s="29" t="n">
        <v>-135000</v>
      </c>
    </row>
    <row r="16">
      <c r="A16" s="30" t="n">
        <v>46569</v>
      </c>
      <c r="B16" s="29" t="n">
        <v>180000</v>
      </c>
      <c r="C16" s="29" t="n">
        <v>-7381</v>
      </c>
      <c r="D16" s="29" t="n">
        <v>-215000</v>
      </c>
      <c r="E16" s="29" t="n">
        <v>-315000</v>
      </c>
    </row>
    <row r="17">
      <c r="A17" s="30" t="n">
        <v>46600</v>
      </c>
      <c r="B17" s="29" t="n">
        <v>0</v>
      </c>
      <c r="C17" s="29" t="n">
        <v>25000</v>
      </c>
      <c r="D17" s="29" t="n">
        <v>25000</v>
      </c>
      <c r="E17" s="29" t="n">
        <v>25000</v>
      </c>
    </row>
    <row r="18">
      <c r="A18" s="30" t="n">
        <v>46631</v>
      </c>
      <c r="B18" s="29" t="n">
        <v>0</v>
      </c>
      <c r="C18" s="29" t="n">
        <v>25000</v>
      </c>
      <c r="D18" s="29" t="n">
        <v>25000</v>
      </c>
      <c r="E18" s="29" t="n">
        <v>25000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Eventrise</Application>
  <Company>Eventrise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Eventrise</dc:creator>
  <dc:title>Event cash flow calendar</dc:title>
  <dcterms:created xsi:type="dcterms:W3CDTF">2026-10-15T20:07:24Z</dcterms:created>
  <dcterms:modified xsi:type="dcterms:W3CDTF">2026-10-15T20:07:24Z</dcterms:modified>
  <cp:lastModifiedBy>Eventrise</cp:lastModifiedBy>
</cp:coreProperties>
</file>